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E:\Tramayes\APER\excel\"/>
    </mc:Choice>
  </mc:AlternateContent>
  <xr:revisionPtr revIDLastSave="0" documentId="13_ncr:1_{7C73823E-A686-4F79-A26F-CB6D2F553419}" xr6:coauthVersionLast="47" xr6:coauthVersionMax="47" xr10:uidLastSave="{00000000-0000-0000-0000-000000000000}"/>
  <bookViews>
    <workbookView xWindow="-120" yWindow="-120" windowWidth="29040" windowHeight="16440" tabRatio="500" activeTab="1" xr2:uid="{00000000-000D-0000-FFFF-FFFF00000000}"/>
  </bookViews>
  <sheets>
    <sheet name="Introduction" sheetId="1" r:id="rId1"/>
    <sheet name="Orientation TEPOS" sheetId="2" r:id="rId2"/>
    <sheet name="Résultats" sheetId="5" r:id="rId3"/>
    <sheet name="Données" sheetId="4" state="hidden" r:id="rId4"/>
  </sheets>
  <definedNames>
    <definedName name="Ilpourcent">'Orientation TEPOS'!#REF!</definedName>
    <definedName name="_xlnm.Print_Area" localSheetId="1">'Orientation TEPOS'!$A$1:$Q$85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23" i="4" l="1"/>
  <c r="E23" i="4"/>
  <c r="F23" i="4"/>
  <c r="G23" i="4"/>
  <c r="H23" i="4"/>
  <c r="I23" i="4"/>
  <c r="J23" i="4"/>
  <c r="K23" i="4"/>
  <c r="L23" i="4"/>
  <c r="M23" i="4"/>
  <c r="N23" i="4"/>
  <c r="O23" i="4"/>
  <c r="P23" i="4"/>
  <c r="Q23" i="4"/>
  <c r="R23" i="4"/>
  <c r="S23" i="4"/>
  <c r="T23" i="4"/>
  <c r="V23" i="4"/>
  <c r="W23" i="4"/>
  <c r="X23" i="4"/>
  <c r="Y23" i="4"/>
  <c r="Z23" i="4"/>
  <c r="AA23" i="4"/>
  <c r="AB23" i="4"/>
  <c r="AC23" i="4"/>
  <c r="AD23" i="4"/>
  <c r="AE23" i="4"/>
  <c r="AF23" i="4"/>
  <c r="AG23" i="4"/>
  <c r="AH23" i="4"/>
  <c r="AI23" i="4"/>
  <c r="AJ23" i="4"/>
  <c r="B23" i="4"/>
  <c r="A12" i="5"/>
  <c r="A13" i="5"/>
  <c r="A14" i="5"/>
  <c r="A15" i="5"/>
  <c r="A16" i="5"/>
  <c r="A17" i="5"/>
  <c r="A18" i="5"/>
  <c r="A19" i="5"/>
  <c r="A20" i="5"/>
  <c r="A21" i="5"/>
  <c r="A22" i="5"/>
  <c r="A11" i="5"/>
  <c r="P15" i="2"/>
  <c r="B20" i="5" s="1"/>
  <c r="O82" i="2"/>
  <c r="O80" i="2"/>
  <c r="O59" i="2"/>
  <c r="O57" i="2"/>
  <c r="O36" i="2"/>
  <c r="O30" i="2"/>
  <c r="O53" i="2"/>
  <c r="O76" i="2"/>
  <c r="O34" i="2"/>
  <c r="O78" i="2" l="1"/>
  <c r="O74" i="2"/>
  <c r="O72" i="2"/>
  <c r="O71" i="2"/>
  <c r="O68" i="2"/>
  <c r="O55" i="2"/>
  <c r="O51" i="2"/>
  <c r="O49" i="2"/>
  <c r="O48" i="2"/>
  <c r="O45" i="2"/>
  <c r="O32" i="2"/>
  <c r="C20" i="5" s="1"/>
  <c r="P70" i="2" l="1"/>
  <c r="D20" i="5"/>
  <c r="E20" i="5" s="1"/>
  <c r="P47" i="2"/>
  <c r="P69" i="2"/>
  <c r="P46" i="2"/>
  <c r="O28" i="2" l="1"/>
  <c r="O26" i="2"/>
  <c r="O25" i="2"/>
  <c r="P24" i="2" s="1"/>
  <c r="O22" i="2"/>
  <c r="P16" i="2"/>
  <c r="B21" i="5" s="1"/>
  <c r="C21" i="5" s="1"/>
  <c r="D21" i="5" s="1"/>
  <c r="E21" i="5" s="1"/>
  <c r="P14" i="2"/>
  <c r="B19" i="5" s="1"/>
  <c r="C19" i="5" s="1"/>
  <c r="D19" i="5" s="1"/>
  <c r="E19" i="5" s="1"/>
  <c r="P13" i="2"/>
  <c r="B18" i="5" s="1"/>
  <c r="C18" i="5" s="1"/>
  <c r="D18" i="5" s="1"/>
  <c r="E18" i="5" s="1"/>
  <c r="P12" i="2"/>
  <c r="B17" i="5" s="1"/>
  <c r="C17" i="5" s="1"/>
  <c r="D17" i="5" s="1"/>
  <c r="E17" i="5" s="1"/>
  <c r="P11" i="2"/>
  <c r="B16" i="5" s="1"/>
  <c r="C16" i="5" s="1"/>
  <c r="D16" i="5" s="1"/>
  <c r="E16" i="5" s="1"/>
  <c r="P10" i="2"/>
  <c r="B15" i="5" s="1"/>
  <c r="C15" i="5" s="1"/>
  <c r="D15" i="5" s="1"/>
  <c r="E15" i="5" s="1"/>
  <c r="B10" i="2"/>
  <c r="P9" i="2"/>
  <c r="B14" i="5" s="1"/>
  <c r="B9" i="2"/>
  <c r="P8" i="2"/>
  <c r="B13" i="5" s="1"/>
  <c r="C13" i="5" s="1"/>
  <c r="D13" i="5" s="1"/>
  <c r="E13" i="5" s="1"/>
  <c r="B8" i="2"/>
  <c r="P7" i="2"/>
  <c r="B12" i="5" s="1"/>
  <c r="C12" i="5" s="1"/>
  <c r="D12" i="5" s="1"/>
  <c r="E12" i="5" s="1"/>
  <c r="B7" i="2"/>
  <c r="P6" i="2"/>
  <c r="B11" i="5" s="1"/>
  <c r="C11" i="5" s="1"/>
  <c r="B6" i="2"/>
  <c r="P4" i="2"/>
  <c r="B4" i="2"/>
  <c r="P1" i="2"/>
  <c r="M1" i="2"/>
  <c r="P73" i="2" s="1"/>
  <c r="I1" i="2"/>
  <c r="C14" i="5" l="1"/>
  <c r="D14" i="5" s="1"/>
  <c r="E14" i="5" s="1"/>
  <c r="B23" i="2"/>
  <c r="A2" i="5" a="1"/>
  <c r="A2" i="5" s="1"/>
  <c r="B27" i="2"/>
  <c r="D27" i="2" s="1"/>
  <c r="A6" i="5" a="1"/>
  <c r="A6" i="5" s="1"/>
  <c r="B25" i="2"/>
  <c r="D25" i="2" s="1"/>
  <c r="A4" i="5" a="1"/>
  <c r="A4" i="5" s="1"/>
  <c r="D11" i="5"/>
  <c r="C22" i="5"/>
  <c r="B24" i="2"/>
  <c r="D24" i="2" s="1"/>
  <c r="A3" i="5" a="1"/>
  <c r="A3" i="5" s="1"/>
  <c r="B26" i="2"/>
  <c r="D26" i="2" s="1"/>
  <c r="A5" i="5" a="1"/>
  <c r="A5" i="5" s="1"/>
  <c r="P27" i="2"/>
  <c r="P50" i="2"/>
  <c r="P17" i="2"/>
  <c r="B22" i="5" s="1"/>
  <c r="P23" i="2"/>
  <c r="D23" i="2"/>
  <c r="C2" i="5" s="1"/>
  <c r="B11" i="2"/>
  <c r="A7" i="5" s="1" a="1"/>
  <c r="G66" i="2" l="1"/>
  <c r="G43" i="2"/>
  <c r="A7" i="5"/>
  <c r="I9" i="5"/>
  <c r="D22" i="5"/>
  <c r="E11" i="5"/>
  <c r="E22" i="5" s="1"/>
  <c r="B50" i="2"/>
  <c r="D50" i="2" s="1"/>
  <c r="C6" i="5"/>
  <c r="J10" i="5"/>
  <c r="B24" i="5"/>
  <c r="I10" i="5"/>
  <c r="B49" i="2"/>
  <c r="D49" i="2" s="1"/>
  <c r="C5" i="5"/>
  <c r="B28" i="2"/>
  <c r="B47" i="2"/>
  <c r="D47" i="2" s="1"/>
  <c r="C3" i="5"/>
  <c r="B48" i="2"/>
  <c r="D48" i="2" s="1"/>
  <c r="C4" i="5"/>
  <c r="A16" i="2"/>
  <c r="B46" i="2"/>
  <c r="D28" i="2"/>
  <c r="C7" i="5" s="1"/>
  <c r="J9" i="5" s="1"/>
  <c r="L10" i="5" l="1"/>
  <c r="C24" i="5"/>
  <c r="B70" i="2"/>
  <c r="D70" i="2" s="1"/>
  <c r="E3" i="5" s="1"/>
  <c r="D3" i="5"/>
  <c r="B71" i="2"/>
  <c r="D71" i="2" s="1"/>
  <c r="E4" i="5" s="1"/>
  <c r="D4" i="5"/>
  <c r="B72" i="2"/>
  <c r="D72" i="2" s="1"/>
  <c r="E5" i="5" s="1"/>
  <c r="D5" i="5"/>
  <c r="K10" i="5"/>
  <c r="B73" i="2"/>
  <c r="D73" i="2" s="1"/>
  <c r="E6" i="5" s="1"/>
  <c r="D6" i="5"/>
  <c r="G20" i="2"/>
  <c r="H36" i="2" s="1"/>
  <c r="O38" i="2"/>
  <c r="B51" i="2"/>
  <c r="D46" i="2"/>
  <c r="D2" i="5" s="1"/>
  <c r="H32" i="2" l="1"/>
  <c r="H34" i="2"/>
  <c r="H28" i="2"/>
  <c r="H30" i="2"/>
  <c r="B69" i="2"/>
  <c r="D51" i="2"/>
  <c r="H26" i="2"/>
  <c r="H22" i="2"/>
  <c r="H24" i="2"/>
  <c r="O61" i="2" l="1"/>
  <c r="D7" i="5"/>
  <c r="B74" i="2"/>
  <c r="D69" i="2"/>
  <c r="K9" i="5" l="1"/>
  <c r="D24" i="5"/>
  <c r="D74" i="2"/>
  <c r="E7" i="5" s="1"/>
  <c r="E2" i="5"/>
  <c r="H57" i="2"/>
  <c r="H59" i="2"/>
  <c r="O84" i="2"/>
  <c r="H55" i="2"/>
  <c r="H49" i="2"/>
  <c r="H45" i="2"/>
  <c r="H51" i="2"/>
  <c r="H53" i="2"/>
  <c r="H47" i="2"/>
  <c r="L9" i="5" l="1"/>
  <c r="E24" i="5"/>
  <c r="H82" i="2"/>
  <c r="H70" i="2" l="1"/>
  <c r="H78" i="2"/>
  <c r="H76" i="2"/>
  <c r="H80" i="2"/>
  <c r="H72" i="2"/>
  <c r="H68" i="2"/>
  <c r="H7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18B7107D-F64E-4079-BA81-554E22E4782C}">
      <text>
        <r>
          <rPr>
            <b/>
            <sz val="9"/>
            <color indexed="81"/>
            <rFont val="Tahoma"/>
            <family val="2"/>
          </rPr>
          <t>2020</t>
        </r>
      </text>
    </comment>
    <comment ref="F13" authorId="0" shapeId="0" xr:uid="{5FE0C182-3928-4B7F-B9C3-49666502189E}">
      <text>
        <r>
          <rPr>
            <b/>
            <sz val="9"/>
            <color indexed="81"/>
            <rFont val="Tahoma"/>
            <family val="2"/>
          </rPr>
          <t>de 0,01 à 0,02</t>
        </r>
      </text>
    </comment>
    <comment ref="A14" authorId="0" shapeId="0" xr:uid="{72EF1A7A-6428-4D29-AF9E-DDB776735C3C}">
      <text>
        <r>
          <rPr>
            <b/>
            <sz val="9"/>
            <color indexed="81"/>
            <rFont val="Tahoma"/>
            <family val="2"/>
          </rPr>
          <t>Fiche à venir</t>
        </r>
      </text>
    </comment>
    <comment ref="B15" authorId="0" shapeId="0" xr:uid="{E79FD23B-7EB1-4675-B7E2-70F997A46C15}">
      <text>
        <r>
          <rPr>
            <b/>
            <sz val="9"/>
            <color indexed="81"/>
            <rFont val="Tahoma"/>
            <family val="2"/>
          </rPr>
          <t>2021</t>
        </r>
      </text>
    </comment>
    <comment ref="C15" authorId="0" shapeId="0" xr:uid="{0A07DF73-4A11-415E-B1B4-B7F66B65D288}">
      <text>
        <r>
          <rPr>
            <b/>
            <sz val="9"/>
            <color indexed="81"/>
            <rFont val="Tahoma"/>
            <family val="2"/>
          </rPr>
          <t>de 157 à 168</t>
        </r>
      </text>
    </comment>
    <comment ref="E15" authorId="0" shapeId="0" xr:uid="{D5FC8D8F-6A4A-430A-BFF7-7C1D955AB999}">
      <text>
        <r>
          <rPr>
            <b/>
            <sz val="9"/>
            <color indexed="81"/>
            <rFont val="Tahoma"/>
            <family val="2"/>
          </rPr>
          <t>60 à 96 pour &lt; 1MW
51 à 89 pour &gt; 1MW</t>
        </r>
      </text>
    </comment>
    <comment ref="B16" authorId="0" shapeId="0" xr:uid="{AD23F75C-45BE-4B31-8B4B-B6B5F863CCD5}">
      <text>
        <r>
          <rPr>
            <b/>
            <sz val="9"/>
            <color indexed="81"/>
            <rFont val="Tahoma"/>
            <family val="2"/>
          </rPr>
          <t>2020</t>
        </r>
      </text>
    </comment>
    <comment ref="E16" authorId="0" shapeId="0" xr:uid="{EDD774BD-AFF9-4C4D-89A3-3F70D04C1FA1}">
      <text>
        <r>
          <rPr>
            <b/>
            <sz val="9"/>
            <color indexed="81"/>
            <rFont val="Tahoma"/>
            <family val="2"/>
          </rPr>
          <t>de 15 à 55</t>
        </r>
      </text>
    </comment>
    <comment ref="F16" authorId="0" shapeId="0" xr:uid="{47FABE8D-3CAB-47BB-B62A-C93F5FB60BD9}">
      <text>
        <r>
          <rPr>
            <b/>
            <sz val="9"/>
            <color indexed="81"/>
            <rFont val="Tahoma"/>
            <family val="2"/>
          </rPr>
          <t>de 0,01 à 0,02</t>
        </r>
      </text>
    </comment>
    <comment ref="B17" authorId="0" shapeId="0" xr:uid="{86D36FB1-E342-49E9-B0BC-66D4708E1631}">
      <text>
        <r>
          <rPr>
            <b/>
            <sz val="9"/>
            <color indexed="81"/>
            <rFont val="Tahoma"/>
            <family val="2"/>
          </rPr>
          <t>2021</t>
        </r>
      </text>
    </comment>
    <comment ref="C17" authorId="0" shapeId="0" xr:uid="{4333EFB6-3B61-4A91-A7CB-8C163D764AD1}">
      <text>
        <r>
          <rPr>
            <b/>
            <sz val="9"/>
            <color indexed="81"/>
            <rFont val="Tahoma"/>
            <family val="2"/>
          </rPr>
          <t>de 1,85 à 2,5</t>
        </r>
      </text>
    </comment>
    <comment ref="D17" authorId="0" shapeId="0" xr:uid="{A8E2635A-815B-467C-A2FC-6A8D5397D682}">
      <text>
        <r>
          <rPr>
            <b/>
            <sz val="9"/>
            <color indexed="81"/>
            <rFont val="Tahoma"/>
            <family val="2"/>
          </rPr>
          <t>8 pour capteur seul
65 avec stockage</t>
        </r>
      </text>
    </comment>
    <comment ref="E17" authorId="0" shapeId="0" xr:uid="{0F207921-39DA-499B-98B8-B03AB352BF82}">
      <text>
        <r>
          <rPr>
            <b/>
            <sz val="9"/>
            <color indexed="81"/>
            <rFont val="Tahoma"/>
            <family val="2"/>
          </rPr>
          <t>de 135 à 200 en toiture (collectif + tertiaire)
de 57 à 106 au sol (collectif + industrie)</t>
        </r>
      </text>
    </comment>
    <comment ref="C18" authorId="0" shapeId="0" xr:uid="{98240217-0AE1-4C1D-AE59-9CEC1FCB7309}">
      <text>
        <r>
          <rPr>
            <b/>
            <sz val="9"/>
            <color indexed="81"/>
            <rFont val="Tahoma"/>
            <family val="2"/>
          </rPr>
          <t>DE 35,1 à 44</t>
        </r>
      </text>
    </comment>
    <comment ref="D18" authorId="0" shapeId="0" xr:uid="{081A27A3-9D54-428F-8BF8-C5C8BCA20F82}">
      <text>
        <r>
          <rPr>
            <b/>
            <sz val="9"/>
            <color indexed="81"/>
            <rFont val="Tahoma"/>
            <family val="2"/>
          </rPr>
          <t>De 23 à 44</t>
        </r>
      </text>
    </comment>
    <comment ref="E18" authorId="0" shapeId="0" xr:uid="{A333C444-E639-4D7C-92E1-4E7A034ED2B2}">
      <text>
        <r>
          <rPr>
            <b/>
            <sz val="9"/>
            <color indexed="81"/>
            <rFont val="Tahoma"/>
            <family val="2"/>
          </rPr>
          <t>100 sur grandes toitures &gt; 500 kWc
110 sur ombrières &gt; 500 kWc</t>
        </r>
      </text>
    </comment>
    <comment ref="F18" authorId="0" shapeId="0" xr:uid="{898934B2-D4F2-434A-989C-D3B272997996}">
      <text>
        <r>
          <rPr>
            <b/>
            <sz val="9"/>
            <color indexed="81"/>
            <rFont val="Tahoma"/>
            <family val="2"/>
          </rPr>
          <t>de 1 à 2 pour les centrales au sol</t>
        </r>
      </text>
    </comment>
    <comment ref="B19" authorId="0" shapeId="0" xr:uid="{2FE103F0-F802-4744-BC3A-31D780932728}">
      <text>
        <r>
          <rPr>
            <b/>
            <sz val="9"/>
            <color indexed="81"/>
            <rFont val="Tahoma"/>
            <family val="2"/>
          </rPr>
          <t>pour 9 000 éoliennes</t>
        </r>
      </text>
    </comment>
    <comment ref="E19" authorId="0" shapeId="0" xr:uid="{BC47A5BD-FE68-4AC2-846B-47B45966E893}">
      <text>
        <r>
          <rPr>
            <b/>
            <sz val="9"/>
            <color indexed="81"/>
            <rFont val="Tahoma"/>
            <family val="2"/>
          </rPr>
          <t>objectif inférieur à 55 en 2030</t>
        </r>
      </text>
    </comment>
    <comment ref="F19" authorId="0" shapeId="0" xr:uid="{C4744498-2D53-436C-85AE-1B56663B71E5}">
      <text>
        <r>
          <rPr>
            <b/>
            <sz val="9"/>
            <color indexed="81"/>
            <rFont val="Tahoma"/>
            <family val="2"/>
          </rPr>
          <t>de 0,12 à 0,19</t>
        </r>
      </text>
    </comment>
    <comment ref="C21" authorId="0" shapeId="0" xr:uid="{A82EF692-8DB1-4596-87AC-F2CC206890C4}">
      <text>
        <r>
          <rPr>
            <b/>
            <sz val="9"/>
            <color indexed="81"/>
            <rFont val="Tahoma"/>
            <family val="2"/>
          </rPr>
          <t>De 24 à 32</t>
        </r>
      </text>
    </comment>
    <comment ref="D21" authorId="0" shapeId="0" xr:uid="{87B48CC5-3B63-4A53-971D-C7BA21684B8C}">
      <text>
        <r>
          <rPr>
            <b/>
            <sz val="9"/>
            <color indexed="81"/>
            <rFont val="Tahoma"/>
            <family val="2"/>
          </rPr>
          <t>De 23 à 44</t>
        </r>
      </text>
    </comment>
    <comment ref="E21" authorId="0" shapeId="0" xr:uid="{8805F78D-D586-4F83-8169-66683B36D2A0}">
      <text>
        <r>
          <rPr>
            <b/>
            <sz val="9"/>
            <color indexed="81"/>
            <rFont val="Tahoma"/>
            <family val="2"/>
          </rPr>
          <t>de 90 à 125
objectif 2028 de 60 à 80</t>
        </r>
      </text>
    </comment>
    <comment ref="F21" authorId="0" shapeId="0" xr:uid="{9C890678-43E9-4348-B4CA-37FF0EF327BF}">
      <text>
        <r>
          <rPr>
            <b/>
            <sz val="9"/>
            <color indexed="81"/>
            <rFont val="Tahoma"/>
            <family val="2"/>
          </rPr>
          <t>de 1,1 à 2,2</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<sst xmlns="http://schemas.openxmlformats.org/spreadsheetml/2006/main" count="385" uniqueCount="245">
  <si>
    <t>Indépendance énergétique d'un territoire</t>
  </si>
  <si>
    <t>Attention : les valeurs ne doivent être comprises que comme des ordres de grandeurs. 
Souvent elles peuvent représenter des moyennes nationales qui ne tiennent pas compte des disparités territoriales.</t>
  </si>
  <si>
    <t>Les calculs ont été fait à partir d'hypothèses de productible annuel pour un vecteur énergétique donné. 
En informations complémentaires, vous êtes invités à parcourir les liens ci-dessous.</t>
  </si>
  <si>
    <t>Informations issues du site de l'ADEME</t>
  </si>
  <si>
    <t>https://librairie.ademe.fr/cadic/8006/Introduction-012221.pdf</t>
  </si>
  <si>
    <t>Technologie</t>
  </si>
  <si>
    <t>Production
ou 
Puissance</t>
  </si>
  <si>
    <t xml:space="preserve">Objectifs
production
consommation
2028 </t>
  </si>
  <si>
    <t>Emission CO²
(gCO²/kWh)</t>
  </si>
  <si>
    <t>Coût du MWh
produit 2020
HT/MWh</t>
  </si>
  <si>
    <t>Emprise au
sol</t>
  </si>
  <si>
    <t>Emplois
ETP 2020</t>
  </si>
  <si>
    <t>Témoignages,
Méthodes,
Chiffres clés</t>
  </si>
  <si>
    <t>Fiche complète</t>
  </si>
  <si>
    <t>Géothermie de surface</t>
  </si>
  <si>
    <t>4,77 TWh</t>
  </si>
  <si>
    <t>7 TWh/an</t>
  </si>
  <si>
    <t>0,015 ha/MWth</t>
  </si>
  <si>
    <t xml:space="preserve">https://qrco.de/be7DGm </t>
  </si>
  <si>
    <t xml:space="preserve">https://librairie.ademe.fr/cadic/8006/GeothermieDeSurface-20230711-012221-1.pdf </t>
  </si>
  <si>
    <t>Récupération de chaleur</t>
  </si>
  <si>
    <t>Bois énergie</t>
  </si>
  <si>
    <t>126,6 TWh</t>
  </si>
  <si>
    <t>163 TWh/an</t>
  </si>
  <si>
    <t>https://qrco.de/bdoxdx</t>
  </si>
  <si>
    <t xml:space="preserve">https://librairie.ademe.fr/cadic/8006/Bois-energie-20230711-012221-3.pdf </t>
  </si>
  <si>
    <t>Géothermie profonde</t>
  </si>
  <si>
    <t>2 TWh</t>
  </si>
  <si>
    <t>+100% / 2022</t>
  </si>
  <si>
    <t>https://qrco.de/be7DEg</t>
  </si>
  <si>
    <t xml:space="preserve">https://librairie.ademe.fr/cadic/8006/GeothermieProfonde-20230711-012221-4.pdf </t>
  </si>
  <si>
    <t>Solaire thermique</t>
  </si>
  <si>
    <t>1,3 TWh</t>
  </si>
  <si>
    <t>2,2 TWh/an</t>
  </si>
  <si>
    <t>4,2 ha/MW</t>
  </si>
  <si>
    <t>https://qrco.de/be7D6k</t>
  </si>
  <si>
    <t xml:space="preserve">https://librairie.ademe.fr/cadic/8006/SolaireThermique-20230711-012221-5.pdf </t>
  </si>
  <si>
    <t>Photovoltaïque</t>
  </si>
  <si>
    <t>16,3 GW</t>
  </si>
  <si>
    <t>40 GW</t>
  </si>
  <si>
    <t>1,5 ha/MW</t>
  </si>
  <si>
    <t>https://qrco.de/be7DAZ</t>
  </si>
  <si>
    <t xml:space="preserve">https://librairie.ademe.fr/cadic/8006/Photovoltaique-20230711-012221-6.pdf </t>
  </si>
  <si>
    <t>Eolien terrestre</t>
  </si>
  <si>
    <t>20,4 GW</t>
  </si>
  <si>
    <t>34 GW</t>
  </si>
  <si>
    <t>12,7 gCO²/kW</t>
  </si>
  <si>
    <t>0,15 ha/MW</t>
  </si>
  <si>
    <t>https://qrco.de/be7DHs</t>
  </si>
  <si>
    <t xml:space="preserve">https://librairie.ademe.fr/cadic/8006/EolienTerrestre-20230711-012221-7.pdf </t>
  </si>
  <si>
    <t>Réseaux de chaleur</t>
  </si>
  <si>
    <t>30 TWh</t>
  </si>
  <si>
    <t>33,5 TWh</t>
  </si>
  <si>
    <t>https://qrco.de/be7D8d</t>
  </si>
  <si>
    <t xml:space="preserve">https://librairie.ademe.fr/cadic/8006/ReseauDeChaleur-20230711-012221-8.pdf </t>
  </si>
  <si>
    <t>Méthanisation</t>
  </si>
  <si>
    <t>11 TWh</t>
  </si>
  <si>
    <t>28 TWh</t>
  </si>
  <si>
    <t>1,6 ha</t>
  </si>
  <si>
    <t>https://qrco.de/bdyPPH</t>
  </si>
  <si>
    <t xml:space="preserve">https://librairie.ademe.fr/cadic/8006/Methanisation-20230711-012221-9.pdf </t>
  </si>
  <si>
    <t>Facteurs de convertion énergétique utilisés</t>
  </si>
  <si>
    <t xml:space="preserve">Voici les valeurs de convertion énergétiques utilisées pour les calculs du productible. 
Ce sont des valeurs moyennes à l'échelon national. 
Vous pouvez les modifier pour tenir compte de spécificités locales.
Par exemple il est  entendu qu'un productible photovoltaique au sol à l'hectare n'est pas le même entre le Nord et le Sud de la France. </t>
  </si>
  <si>
    <t>Eolien</t>
  </si>
  <si>
    <t>MWhélec/MW</t>
  </si>
  <si>
    <t>Méthaniseur</t>
  </si>
  <si>
    <t>MWhther/unité</t>
  </si>
  <si>
    <t>PV au sol</t>
  </si>
  <si>
    <t>MWhélec/ha</t>
  </si>
  <si>
    <t>PV en toiture</t>
  </si>
  <si>
    <t>MWhélec/m²</t>
  </si>
  <si>
    <t>Chaufferie bois 100 kW</t>
  </si>
  <si>
    <t>Choisir votre territoire   ➡️</t>
  </si>
  <si>
    <t>Habitants</t>
  </si>
  <si>
    <t>ha</t>
  </si>
  <si>
    <t xml:space="preserve">Code INSEE :  </t>
  </si>
  <si>
    <t>Année des consommations</t>
  </si>
  <si>
    <t>Année des productions</t>
  </si>
  <si>
    <t>MWH</t>
  </si>
  <si>
    <t xml:space="preserve">🏭 Industrie </t>
  </si>
  <si>
    <t xml:space="preserve">🌬️ Éolien terrestre </t>
  </si>
  <si>
    <t>🏘️ Tertiaire</t>
  </si>
  <si>
    <t>🌿 Méthanisation : Biométhane injecté</t>
  </si>
  <si>
    <t>🏠 Résidentiel</t>
  </si>
  <si>
    <t xml:space="preserve">💧 Hydraulique </t>
  </si>
  <si>
    <t>🐄 Agriculture</t>
  </si>
  <si>
    <t>☀️ Solaire photovoltaïque</t>
  </si>
  <si>
    <t>🚗 Transport routier</t>
  </si>
  <si>
    <t>☀️ Solaire thermique</t>
  </si>
  <si>
    <t>Consommation annuelle</t>
  </si>
  <si>
    <t>🔥 Bois énergie chauffage urbain (chaleur)</t>
  </si>
  <si>
    <t>🔥 Bois énergie chaufferies agricoles et industricelles (chaleur)</t>
  </si>
  <si>
    <t>🔥 Bois énergie chaufferies collectives (chaleur)</t>
  </si>
  <si>
    <t>🔥 Bois énergie bois des ménages</t>
  </si>
  <si>
    <t xml:space="preserve">Taux d'autoproduction de votre territoire : </t>
  </si>
  <si>
    <t>Production énergie renouvelable annuelle</t>
  </si>
  <si>
    <t>🎯 DIRECTION 2030</t>
  </si>
  <si>
    <t>Indicateur pour vous aider à choisir</t>
  </si>
  <si>
    <t>Choisissez votre consommation projetés de votre territoire en 2030
En prenant en compte des hypthèses de sobriété et d'efficacité énergétique</t>
  </si>
  <si>
    <t>MWh à produire pour 2030</t>
  </si>
  <si>
    <t>Choisissez votre mix-energétique entre les différentes solutions  !! 🌬️💧☀️🔥</t>
  </si>
  <si>
    <t xml:space="preserve">qui peut se traduire par </t>
  </si>
  <si>
    <t>Total produit annuellement</t>
  </si>
  <si>
    <t xml:space="preserve">  MW installés en éolien</t>
  </si>
  <si>
    <t>MW</t>
  </si>
  <si>
    <t>Soit</t>
  </si>
  <si>
    <t>OU</t>
  </si>
  <si>
    <t>Puissance totale installée</t>
  </si>
  <si>
    <t>élec</t>
  </si>
  <si>
    <t xml:space="preserve">  Méthaniseurs</t>
  </si>
  <si>
    <t>unités</t>
  </si>
  <si>
    <t>therm</t>
  </si>
  <si>
    <t>Nombre méthaniseurs</t>
  </si>
  <si>
    <t xml:space="preserve">  Ha de panneaux PV au sol</t>
  </si>
  <si>
    <t>Ha</t>
  </si>
  <si>
    <t>Surface au sol cloturée et couverte de panneaux</t>
  </si>
  <si>
    <t>🔆</t>
  </si>
  <si>
    <t xml:space="preserve">  m² de panneaux PV en toiture</t>
  </si>
  <si>
    <t>m²</t>
  </si>
  <si>
    <t>de la surface totale</t>
  </si>
  <si>
    <t>Cumul de surface PV en toiture</t>
  </si>
  <si>
    <t>Nombre de chaufferies 100kW</t>
  </si>
  <si>
    <t xml:space="preserve">Soit </t>
  </si>
  <si>
    <t>d'autoproduction</t>
  </si>
  <si>
    <t>🎯 DIRECTION 2040</t>
  </si>
  <si>
    <t>Choisissez votre consommation projetés de votre territoire en 2040
En prenant en compte des hypthèses de sobriété et d'efficacité énergétique</t>
  </si>
  <si>
    <t>🎯 DIRECTION 2050</t>
  </si>
  <si>
    <t>Colonne1</t>
  </si>
  <si>
    <t>Colonne2</t>
  </si>
  <si>
    <t>Colonne3</t>
  </si>
  <si>
    <t>Colonne34</t>
  </si>
  <si>
    <t>Colonne4</t>
  </si>
  <si>
    <t>Colonne5</t>
  </si>
  <si>
    <t>Colonne6</t>
  </si>
  <si>
    <t>Colonne7</t>
  </si>
  <si>
    <t>Colonne8</t>
  </si>
  <si>
    <t>Colonne9</t>
  </si>
  <si>
    <t>Colonne10</t>
  </si>
  <si>
    <t>Colonne11</t>
  </si>
  <si>
    <t>Colonne12</t>
  </si>
  <si>
    <t>Colonne13</t>
  </si>
  <si>
    <t>Colonne14</t>
  </si>
  <si>
    <t>Colonne15</t>
  </si>
  <si>
    <t>Colonne16</t>
  </si>
  <si>
    <t>Colonne17</t>
  </si>
  <si>
    <t>Colonne18</t>
  </si>
  <si>
    <t>Colonne19</t>
  </si>
  <si>
    <t>Colonne192</t>
  </si>
  <si>
    <t>Colonne20</t>
  </si>
  <si>
    <t>Colonne21</t>
  </si>
  <si>
    <t>Colonne22</t>
  </si>
  <si>
    <t>Colonne23</t>
  </si>
  <si>
    <t>Colonne24</t>
  </si>
  <si>
    <t>Colonne25</t>
  </si>
  <si>
    <t>Colonne26</t>
  </si>
  <si>
    <t>Colonne27</t>
  </si>
  <si>
    <t>Colonne28</t>
  </si>
  <si>
    <t>Colonne29</t>
  </si>
  <si>
    <t>Colonne30</t>
  </si>
  <si>
    <t>Colonne31</t>
  </si>
  <si>
    <t>Colonne32</t>
  </si>
  <si>
    <t>Colonne33</t>
  </si>
  <si>
    <t>Colonne332</t>
  </si>
  <si>
    <t>Colonne333</t>
  </si>
  <si>
    <t>Population municipale</t>
  </si>
  <si>
    <t>Surface du territoire</t>
  </si>
  <si>
    <t>anneé 
consommation</t>
  </si>
  <si>
    <t>Consommation totale d’énergie à climat réel</t>
  </si>
  <si>
    <t>Consommation industrie manufacturière climat réel</t>
  </si>
  <si>
    <t>Consommation traitement des déchets climat réel</t>
  </si>
  <si>
    <t>Consommation tertiare climat réel</t>
  </si>
  <si>
    <t>Consommation résidentiel climat réel</t>
  </si>
  <si>
    <t>Consommation agriculture climat réel</t>
  </si>
  <si>
    <t>Consommation transports non routiers climat réel</t>
  </si>
  <si>
    <t>Consommation transports routiers climat réel</t>
  </si>
  <si>
    <t>Consommation chaleur urbaine</t>
  </si>
  <si>
    <t>Consommation produits pétrolier</t>
  </si>
  <si>
    <t>Consommation gaz naturel</t>
  </si>
  <si>
    <t>Consommation électricité</t>
  </si>
  <si>
    <t>Consommation énergie renouvelable</t>
  </si>
  <si>
    <t>Consommation autres types d'énergie</t>
  </si>
  <si>
    <t>Consommation minéraux solides</t>
  </si>
  <si>
    <t>Année 
production</t>
  </si>
  <si>
    <t>Production totale d'énergie renouvelable</t>
  </si>
  <si>
    <t>Production éolien</t>
  </si>
  <si>
    <t>Production méthanisation</t>
  </si>
  <si>
    <t>Production valorisation des déchers</t>
  </si>
  <si>
    <t>Production hydroélectricité</t>
  </si>
  <si>
    <t>Production solaire électricité</t>
  </si>
  <si>
    <t>Production solaire thermique</t>
  </si>
  <si>
    <t>Valorisation du biogaz (chaleur, électricité er injection)</t>
  </si>
  <si>
    <t>Autre biomasse (chaleur)</t>
  </si>
  <si>
    <t>Bois énergie chauffage urbain (chaleur)</t>
  </si>
  <si>
    <t>Bois énergie chaufferies agricoles et industricelles (chaleur)</t>
  </si>
  <si>
    <t>Bois énergie chaufferies collectives (chaleur)</t>
  </si>
  <si>
    <t>Bois énergie industrie de l'énergie (électricité)</t>
  </si>
  <si>
    <t>Bois énergie bois des ménages</t>
  </si>
  <si>
    <t>Géothermie</t>
  </si>
  <si>
    <t xml:space="preserve">Code
INSEE
</t>
  </si>
  <si>
    <t>L'objet de ce fichier est de regarder sur un territoire donné comment, à partir des données énergétiques définies à une certaine année,
il est possible, en appliquant des actions de sobriété et d'efficacité énergétiques et en développant des énergies renouvelables, 
d'avoir une trajectoire énergétique vers un territoire autonome en énergie, voire excédentaire (démarche TEPOS).</t>
  </si>
  <si>
    <t>MWhther/MW</t>
  </si>
  <si>
    <t>m² de panneaux thermiques</t>
  </si>
  <si>
    <t>Cumul de surface panneaux thermiques en toiture</t>
  </si>
  <si>
    <t xml:space="preserve">  Chaufferie bois (100 kW)</t>
  </si>
  <si>
    <t>MW géothermie profonde</t>
  </si>
  <si>
    <t>Consommations de votre territoire (MWh)</t>
  </si>
  <si>
    <t>Productions de votre territoire (MWh)</t>
  </si>
  <si>
    <t>🌏 Géothermie profonde</t>
  </si>
  <si>
    <t>🌏</t>
  </si>
  <si>
    <t>☀️</t>
  </si>
  <si>
    <t>MWhther/m²</t>
  </si>
  <si>
    <t>Puissance totale installée (profondeur &gt; 200m)</t>
  </si>
  <si>
    <t>Puissance totale installée (profondeur &lt; 200m)</t>
  </si>
  <si>
    <t>MWhther/kW</t>
  </si>
  <si>
    <t>kW géothermie de surface</t>
  </si>
  <si>
    <t>kW</t>
  </si>
  <si>
    <t>🔥 Autre biomasse</t>
  </si>
  <si>
    <t xml:space="preserve">Consommations </t>
  </si>
  <si>
    <t>Productions</t>
  </si>
  <si>
    <t>Taux d'autoproduction</t>
  </si>
  <si>
    <t>Année</t>
  </si>
  <si>
    <t>Consommation</t>
  </si>
  <si>
    <t>Production</t>
  </si>
  <si>
    <t>CA Beaune, Côte et Sud - Communauté Beaune-Chagny-Nolay</t>
  </si>
  <si>
    <t>CC Saône Doubs Bresse</t>
  </si>
  <si>
    <t>CC du Clunisois</t>
  </si>
  <si>
    <t>CC Bresse Revermont 71</t>
  </si>
  <si>
    <t>CC Mâconnais - Tournugeois</t>
  </si>
  <si>
    <t>CA Mâconnais Beaujolais Agglomération</t>
  </si>
  <si>
    <t>CC Entre Arroux, Loire et Somme</t>
  </si>
  <si>
    <t>CC du Grand Autunois Morvan</t>
  </si>
  <si>
    <t>CC La Clayette Chauffailles en Brionnais</t>
  </si>
  <si>
    <t>CC Terres de Bresse</t>
  </si>
  <si>
    <t>CC Bresse Louhannaise Intercom'</t>
  </si>
  <si>
    <t>CC Saint Cyr Mère Boitier entre Charolais et Mâconnais</t>
  </si>
  <si>
    <t>CC Le Grand Charolais</t>
  </si>
  <si>
    <t>CU Le Creusot Montceau-les-Mines</t>
  </si>
  <si>
    <t>CA Le Grand Chalon</t>
  </si>
  <si>
    <t>CC de Marcigny</t>
  </si>
  <si>
    <t>CC Bresse Nord Intercom</t>
  </si>
  <si>
    <t>CC Entre Saône et Grosne</t>
  </si>
  <si>
    <t>CC du Canton de Semur-en-Brionnais</t>
  </si>
  <si>
    <t>CC Sud Côte Chalonnaise</t>
  </si>
  <si>
    <t>EPCI-71</t>
  </si>
  <si>
    <t>Région BFC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</si>
</sst>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 #,##0.00_-;_-* \-??_-;_-@_-"/>
    <numFmt numFmtId="165" formatCode="_-* #,##0_-;\-* #,##0_-;_-* \-??_-;_-@_-"/>
    <numFmt numFmtId="166" formatCode="0\ %"/>
    <numFmt numFmtId="167" formatCode="#,##0.0;[Red]\-#,##0.0"/>
    <numFmt numFmtId="168" formatCode="#,##0&quot; MWh&quot;"/>
    <numFmt numFmtId="169" formatCode="0.0"/>
    <numFmt numFmtId="170" formatCode="#,##0;[Red]\-#,##0,&quot; MWh&quot;"/>
    <numFmt numFmtId="171" formatCode="0.00\ %"/>
    <numFmt numFmtId="172" formatCode="_-* #,##0_-;\-* #,##0_-;_-* &quot;-&quot;??_-;_-@_-"/>
    <numFmt numFmtId="173" formatCode="_-* #,##0.000_-;\-* #,##0.000_-;_-* &quot;-&quot;??_-;_-@_-"/>
    <numFmt numFmtId="174" formatCode="_-* #,##0.0_-;\-* #,##0.0_-;_-* &quot;-&quot;??_-;_-@_-"/>
  </numFmts>
  <fonts count="43" x14ac:knownFonts="1">
    <font>
      <sz val="11"/>
      <color rgb="FF000000"/>
      <name val="Calibri"/>
      <family val="2"/>
      <charset val="1"/>
    </font>
    <font>
      <sz val="11"/>
      <color rgb="FFFFFFFF"/>
      <name val="Calibri"/>
      <family val="2"/>
      <charset val="1"/>
    </font>
    <font>
      <sz val="11"/>
      <color rgb="FF9C6500"/>
      <name val="Calibri"/>
      <family val="2"/>
      <charset val="1"/>
    </font>
    <font>
      <sz val="10"/>
      <name val="Arial"/>
      <family val="2"/>
      <charset val="1"/>
    </font>
    <font>
      <sz val="18"/>
      <color rgb="FF000000"/>
      <name val="Calibri"/>
      <family val="2"/>
      <charset val="1"/>
    </font>
    <font>
      <b/>
      <sz val="18"/>
      <color rgb="FF000000"/>
      <name val="Calibri"/>
      <family val="2"/>
      <charset val="1"/>
    </font>
    <font>
      <b/>
      <sz val="11"/>
      <color rgb="FF000000"/>
      <name val="Calibri"/>
      <family val="2"/>
      <charset val="1"/>
    </font>
    <font>
      <u/>
      <sz val="11"/>
      <color rgb="FF0563C1"/>
      <name val="Calibri"/>
      <family val="2"/>
      <charset val="1"/>
    </font>
    <font>
      <b/>
      <sz val="11"/>
      <color rgb="FF44546A"/>
      <name val="Calibri"/>
      <family val="2"/>
      <charset val="1"/>
    </font>
    <font>
      <b/>
      <sz val="18"/>
      <name val="Calibri"/>
      <family val="2"/>
      <charset val="1"/>
    </font>
    <font>
      <b/>
      <sz val="18"/>
      <color rgb="FF44546A"/>
      <name val="Calibri"/>
      <family val="2"/>
      <charset val="1"/>
    </font>
    <font>
      <sz val="11"/>
      <color rgb="FF44546A"/>
      <name val="Calibri"/>
      <family val="2"/>
      <charset val="1"/>
    </font>
    <font>
      <sz val="12"/>
      <color rgb="FF44546A"/>
      <name val="Calibri"/>
      <family val="2"/>
      <charset val="1"/>
    </font>
    <font>
      <b/>
      <sz val="12"/>
      <color rgb="FF44546A"/>
      <name val="Calibri"/>
      <family val="2"/>
      <charset val="1"/>
    </font>
    <font>
      <b/>
      <sz val="14"/>
      <color rgb="FF000000"/>
      <name val="Calibri"/>
      <family val="2"/>
      <charset val="1"/>
    </font>
    <font>
      <sz val="28"/>
      <color rgb="FF000000"/>
      <name val="Calibri"/>
      <family val="2"/>
      <charset val="1"/>
    </font>
    <font>
      <b/>
      <sz val="13"/>
      <color rgb="FF44546A"/>
      <name val="Calibri"/>
      <family val="2"/>
      <charset val="1"/>
    </font>
    <font>
      <b/>
      <sz val="16"/>
      <color rgb="FF4472C4"/>
      <name val="Calibri"/>
      <family val="2"/>
      <charset val="1"/>
    </font>
    <font>
      <b/>
      <sz val="9"/>
      <color rgb="FF44546A"/>
      <name val="Calibri"/>
      <family val="2"/>
      <charset val="1"/>
    </font>
    <font>
      <sz val="11"/>
      <name val="Calibri"/>
      <family val="2"/>
      <charset val="1"/>
    </font>
    <font>
      <sz val="18"/>
      <name val="Calibri"/>
      <family val="2"/>
      <charset val="1"/>
    </font>
    <font>
      <sz val="12"/>
      <name val="Calibri"/>
      <family val="2"/>
      <charset val="1"/>
    </font>
    <font>
      <b/>
      <sz val="11"/>
      <name val="Calibri"/>
      <family val="2"/>
      <charset val="1"/>
    </font>
    <font>
      <sz val="16"/>
      <color rgb="FF000000"/>
      <name val="Calibri"/>
      <family val="2"/>
      <charset val="1"/>
    </font>
    <font>
      <sz val="14"/>
      <color rgb="FF000000"/>
      <name val="Calibri"/>
      <family val="2"/>
      <charset val="1"/>
    </font>
    <font>
      <sz val="12"/>
      <color rgb="FF000000"/>
      <name val="Calibri"/>
      <family val="2"/>
      <charset val="1"/>
    </font>
    <font>
      <sz val="18"/>
      <color rgb="FF548235"/>
      <name val="Calibri"/>
      <family val="2"/>
      <charset val="1"/>
    </font>
    <font>
      <sz val="20"/>
      <color rgb="FF000000"/>
      <name val="Calibri"/>
      <family val="2"/>
      <charset val="1"/>
    </font>
    <font>
      <sz val="18"/>
      <color rgb="FFFF0000"/>
      <name val="Calibri"/>
      <family val="2"/>
      <charset val="1"/>
    </font>
    <font>
      <b/>
      <sz val="18"/>
      <color rgb="FFFF0000"/>
      <name val="Calibri"/>
      <family val="2"/>
      <charset val="1"/>
    </font>
    <font>
      <sz val="8"/>
      <color rgb="FF000000"/>
      <name val="Arial"/>
      <charset val="1"/>
    </font>
    <font>
      <sz val="11"/>
      <color rgb="FF000000"/>
      <name val="Calibri"/>
      <family val="2"/>
      <charset val="1"/>
    </font>
    <font>
      <b/>
      <sz val="11"/>
      <color theme="1"/>
      <name val="Calibri"/>
      <family val="2"/>
      <scheme val="minor"/>
    </font>
    <font>
      <b/>
      <sz val="24"/>
      <color theme="1"/>
      <name val="Calibri"/>
      <family val="2"/>
      <scheme val="minor"/>
    </font>
    <font>
      <sz val="18"/>
      <color theme="1"/>
      <name val="Calibri"/>
      <family val="2"/>
      <scheme val="minor"/>
    </font>
    <font>
      <b/>
      <sz val="18"/>
      <color theme="1"/>
      <name val="Calibri"/>
      <family val="2"/>
      <scheme val="minor"/>
    </font>
    <font>
      <sz val="20"/>
      <color theme="1"/>
      <name val="Calibri"/>
      <family val="2"/>
      <scheme val="minor"/>
    </font>
    <font>
      <u/>
      <sz val="20"/>
      <color theme="10"/>
      <name val="Calibri"/>
      <family val="2"/>
      <scheme val="minor"/>
    </font>
    <font>
      <b/>
      <sz val="20"/>
      <color theme="1"/>
      <name val="Calibri"/>
      <family val="2"/>
      <scheme val="minor"/>
    </font>
    <font>
      <b/>
      <sz val="9"/>
      <color indexed="81"/>
      <name val="Tahoma"/>
      <family val="2"/>
    </font>
    <font>
      <sz val="14"/>
      <color rgb="FF000000"/>
      <name val="Calibri"/>
      <family val="2"/>
    </font>
    <font>
      <sz val="16"/>
      <color rgb="FF000000"/>
      <name val="Calibri"/>
      <family val="2"/>
    </font>
    <font>
      <sz val="8"/>
      <color indexed="8"/>
      <name val="Arial"/>
      <family val="2"/>
    </font>
  </fonts>
  <fills count="29">
    <fill>
      <patternFill patternType="none"/>
    </fill>
    <fill>
      <patternFill patternType="gray125"/>
    </fill>
    <fill>
      <patternFill patternType="solid">
        <fgColor rgb="FF8FAADC"/>
        <bgColor rgb="FFA1B8E1"/>
      </patternFill>
    </fill>
    <fill>
      <patternFill patternType="solid">
        <fgColor rgb="FFF4B183"/>
        <bgColor rgb="FFFFD966"/>
      </patternFill>
    </fill>
    <fill>
      <patternFill patternType="solid">
        <fgColor rgb="FFC9C9C9"/>
        <bgColor rgb="FFD9D9D9"/>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FFEB9C"/>
        <bgColor rgb="FFFFE699"/>
      </patternFill>
    </fill>
    <fill>
      <patternFill patternType="solid">
        <fgColor rgb="FFFFFF00"/>
        <bgColor rgb="FFFFD966"/>
      </patternFill>
    </fill>
    <fill>
      <patternFill patternType="solid">
        <fgColor rgb="FF00B0F0"/>
        <bgColor rgb="FF008080"/>
      </patternFill>
    </fill>
    <fill>
      <patternFill patternType="solid">
        <fgColor rgb="FFED7D31"/>
        <bgColor rgb="FFBF9000"/>
      </patternFill>
    </fill>
    <fill>
      <patternFill patternType="solid">
        <fgColor rgb="FFFFFFFF"/>
        <bgColor rgb="FFE2F0D9"/>
      </patternFill>
    </fill>
    <fill>
      <patternFill patternType="solid">
        <fgColor rgb="FFE7E6E6"/>
        <bgColor rgb="FFDAE3F3"/>
      </patternFill>
    </fill>
    <fill>
      <patternFill patternType="solid">
        <fgColor rgb="FFFFC000"/>
        <bgColor rgb="FFFFD966"/>
      </patternFill>
    </fill>
    <fill>
      <patternFill patternType="solid">
        <fgColor rgb="FFDAE3F3"/>
        <bgColor rgb="FFD6DCE5"/>
      </patternFill>
    </fill>
    <fill>
      <patternFill patternType="solid">
        <fgColor rgb="FFC5E0B4"/>
        <bgColor rgb="FFD9D9D9"/>
      </patternFill>
    </fill>
    <fill>
      <patternFill patternType="solid">
        <fgColor rgb="FFFF0000"/>
        <bgColor rgb="FF993300"/>
      </patternFill>
    </fill>
    <fill>
      <patternFill patternType="solid">
        <fgColor rgb="FF92D050"/>
        <bgColor rgb="FFA9D18E"/>
      </patternFill>
    </fill>
    <fill>
      <patternFill patternType="solid">
        <fgColor rgb="FFD6DCE5"/>
        <bgColor rgb="FFD9D9D9"/>
      </patternFill>
    </fill>
    <fill>
      <patternFill patternType="solid">
        <fgColor rgb="FFE2F0D9"/>
        <bgColor rgb="FFE7E6E6"/>
      </patternFill>
    </fill>
    <fill>
      <patternFill patternType="solid">
        <fgColor rgb="FFBF9000"/>
        <bgColor rgb="FFED7D31"/>
      </patternFill>
    </fill>
    <fill>
      <patternFill patternType="solid">
        <fgColor rgb="FFFFE699"/>
        <bgColor rgb="FFFFEB9C"/>
      </patternFill>
    </fill>
    <fill>
      <patternFill patternType="solid">
        <fgColor rgb="FFFFFF00"/>
        <bgColor indexed="64"/>
      </patternFill>
    </fill>
    <fill>
      <patternFill patternType="solid">
        <fgColor rgb="FFFF0000"/>
        <bgColor rgb="FFFFD966"/>
      </patternFill>
    </fill>
    <fill>
      <patternFill patternType="solid">
        <fgColor theme="5"/>
        <bgColor rgb="FFA9D18E"/>
      </patternFill>
    </fill>
    <fill>
      <patternFill patternType="solid">
        <fgColor theme="5"/>
        <bgColor rgb="FFE2F0D9"/>
      </patternFill>
    </fill>
    <fill>
      <patternFill patternType="solid">
        <fgColor theme="7" tint="0.59999389629810485"/>
        <bgColor rgb="FFFFD966"/>
      </patternFill>
    </fill>
    <fill>
      <patternFill patternType="solid">
        <fgColor theme="7" tint="0.59999389629810485"/>
        <bgColor indexed="64"/>
      </patternFill>
    </fill>
  </fills>
  <borders count="32">
    <border>
      <left/>
      <right/>
      <top/>
      <bottom/>
      <diagonal/>
    </border>
    <border>
      <left/>
      <right/>
      <top/>
      <bottom style="medium">
        <color rgb="FF8FAADC"/>
      </bottom>
      <diagonal/>
    </border>
    <border>
      <left/>
      <right/>
      <top/>
      <bottom style="thick">
        <color rgb="FFA1B8E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top/>
      <bottom style="double">
        <color rgb="FFA6A6A6"/>
      </bottom>
      <diagonal/>
    </border>
    <border>
      <left style="thin">
        <color rgb="FF222A35"/>
      </left>
      <right/>
      <top style="thin">
        <color rgb="FF222A35"/>
      </top>
      <bottom style="thin">
        <color rgb="FF222A35"/>
      </bottom>
      <diagonal/>
    </border>
    <border>
      <left/>
      <right/>
      <top style="thin">
        <color rgb="FF222A35"/>
      </top>
      <bottom style="thin">
        <color rgb="FF222A35"/>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rgb="FFED7D3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8">
    <xf numFmtId="0" fontId="0" fillId="0" borderId="0"/>
    <xf numFmtId="164" fontId="31" fillId="0" borderId="0" applyBorder="0" applyProtection="0"/>
    <xf numFmtId="166" fontId="31" fillId="0" borderId="0" applyBorder="0" applyProtection="0"/>
    <xf numFmtId="0" fontId="7" fillId="0" borderId="0" applyBorder="0" applyProtection="0"/>
    <xf numFmtId="0" fontId="1" fillId="2" borderId="0" applyBorder="0" applyProtection="0"/>
    <xf numFmtId="0" fontId="1" fillId="3" borderId="0" applyBorder="0" applyProtection="0"/>
    <xf numFmtId="0" fontId="1" fillId="4" borderId="0" applyBorder="0" applyProtection="0"/>
    <xf numFmtId="0" fontId="1" fillId="5" borderId="0" applyBorder="0" applyProtection="0"/>
    <xf numFmtId="0" fontId="1" fillId="6" borderId="0" applyBorder="0" applyProtection="0"/>
    <xf numFmtId="0" fontId="1" fillId="7" borderId="0" applyBorder="0" applyProtection="0"/>
    <xf numFmtId="164" fontId="31" fillId="0" borderId="0" applyBorder="0" applyProtection="0"/>
    <xf numFmtId="0" fontId="2" fillId="8" borderId="0" applyBorder="0" applyProtection="0"/>
    <xf numFmtId="0" fontId="3" fillId="0" borderId="0"/>
    <xf numFmtId="0" fontId="3" fillId="0" borderId="0"/>
    <xf numFmtId="0" fontId="3" fillId="0" borderId="0"/>
    <xf numFmtId="0" fontId="8" fillId="0" borderId="1" applyProtection="0"/>
    <xf numFmtId="0" fontId="16" fillId="0" borderId="2" applyProtection="0"/>
    <xf numFmtId="0" fontId="8" fillId="0" borderId="0" applyBorder="0" applyProtection="0"/>
  </cellStyleXfs>
  <cellXfs count="179">
    <xf numFmtId="0" fontId="0" fillId="0" borderId="0" xfId="0"/>
    <xf numFmtId="0" fontId="6" fillId="0" borderId="0" xfId="0" applyFont="1"/>
    <xf numFmtId="0" fontId="0" fillId="0" borderId="7" xfId="0" applyBorder="1"/>
    <xf numFmtId="0" fontId="0" fillId="0" borderId="6" xfId="0" applyBorder="1"/>
    <xf numFmtId="0" fontId="0" fillId="0" borderId="7" xfId="0" applyBorder="1" applyAlignment="1">
      <alignment wrapText="1"/>
    </xf>
    <xf numFmtId="49" fontId="0" fillId="0" borderId="7" xfId="0" applyNumberFormat="1" applyBorder="1"/>
    <xf numFmtId="0" fontId="0" fillId="0" borderId="9" xfId="0" applyBorder="1"/>
    <xf numFmtId="0" fontId="0" fillId="0" borderId="10" xfId="0" applyBorder="1"/>
    <xf numFmtId="3" fontId="9" fillId="11" borderId="13" xfId="15" applyNumberFormat="1" applyFont="1" applyFill="1" applyBorder="1" applyAlignment="1" applyProtection="1">
      <alignment vertical="center"/>
    </xf>
    <xf numFmtId="0" fontId="5" fillId="11" borderId="0" xfId="0" applyFont="1" applyFill="1"/>
    <xf numFmtId="0" fontId="5" fillId="11" borderId="0" xfId="0" applyFont="1" applyFill="1" applyAlignment="1">
      <alignment horizontal="right"/>
    </xf>
    <xf numFmtId="3" fontId="9" fillId="11" borderId="13" xfId="15" applyNumberFormat="1" applyFont="1" applyFill="1" applyBorder="1" applyAlignment="1" applyProtection="1">
      <alignment horizontal="left" vertical="center"/>
    </xf>
    <xf numFmtId="0" fontId="5" fillId="12" borderId="0" xfId="0" applyFont="1" applyFill="1"/>
    <xf numFmtId="0" fontId="5" fillId="0" borderId="0" xfId="0" applyFont="1"/>
    <xf numFmtId="0" fontId="10" fillId="12" borderId="13" xfId="15" applyFont="1" applyFill="1" applyBorder="1" applyAlignment="1" applyProtection="1">
      <alignment vertical="center"/>
    </xf>
    <xf numFmtId="0" fontId="4" fillId="12" borderId="0" xfId="0" applyFont="1" applyFill="1"/>
    <xf numFmtId="0" fontId="4" fillId="0" borderId="0" xfId="0" applyFont="1"/>
    <xf numFmtId="0" fontId="0" fillId="12" borderId="0" xfId="0" applyFill="1"/>
    <xf numFmtId="0" fontId="11" fillId="12" borderId="14" xfId="0" applyFont="1" applyFill="1" applyBorder="1"/>
    <xf numFmtId="3" fontId="12" fillId="13" borderId="13" xfId="15" applyNumberFormat="1" applyFont="1" applyFill="1" applyBorder="1" applyAlignment="1" applyProtection="1">
      <alignment vertical="center"/>
    </xf>
    <xf numFmtId="0" fontId="11" fillId="12" borderId="15" xfId="0" applyFont="1" applyFill="1" applyBorder="1"/>
    <xf numFmtId="0" fontId="8" fillId="12" borderId="0" xfId="15" applyFill="1" applyBorder="1" applyAlignment="1" applyProtection="1">
      <alignment horizontal="center" vertical="center"/>
    </xf>
    <xf numFmtId="0" fontId="12" fillId="12" borderId="13" xfId="15" applyFont="1" applyFill="1" applyBorder="1" applyAlignment="1" applyProtection="1">
      <alignment horizontal="left" vertical="center"/>
    </xf>
    <xf numFmtId="0" fontId="12" fillId="12" borderId="13" xfId="15" applyFont="1" applyFill="1" applyBorder="1" applyAlignment="1" applyProtection="1">
      <alignment vertical="center"/>
    </xf>
    <xf numFmtId="0" fontId="8" fillId="12" borderId="13" xfId="15" applyFill="1" applyBorder="1" applyAlignment="1" applyProtection="1">
      <alignment vertical="center"/>
    </xf>
    <xf numFmtId="3" fontId="13" fillId="14" borderId="13" xfId="15" applyNumberFormat="1" applyFont="1" applyFill="1" applyBorder="1" applyAlignment="1" applyProtection="1">
      <alignment vertical="center"/>
    </xf>
    <xf numFmtId="0" fontId="12" fillId="0" borderId="13" xfId="15" applyFont="1" applyBorder="1" applyAlignment="1" applyProtection="1">
      <alignment vertical="center"/>
    </xf>
    <xf numFmtId="0" fontId="4" fillId="12" borderId="0" xfId="0" applyFont="1" applyFill="1" applyAlignment="1">
      <alignment horizontal="center"/>
    </xf>
    <xf numFmtId="0" fontId="4" fillId="12" borderId="0" xfId="0" applyFont="1" applyFill="1" applyAlignment="1">
      <alignment horizontal="left"/>
    </xf>
    <xf numFmtId="166" fontId="17" fillId="12" borderId="0" xfId="16" applyNumberFormat="1" applyFont="1" applyFill="1" applyBorder="1" applyAlignment="1" applyProtection="1">
      <alignment horizontal="center" vertical="center"/>
    </xf>
    <xf numFmtId="0" fontId="18" fillId="12" borderId="0" xfId="17" applyFont="1" applyFill="1" applyBorder="1" applyAlignment="1" applyProtection="1">
      <alignment horizontal="center" vertical="center"/>
    </xf>
    <xf numFmtId="0" fontId="0" fillId="12" borderId="0" xfId="0" applyFill="1" applyAlignment="1">
      <alignment horizontal="center"/>
    </xf>
    <xf numFmtId="0" fontId="8" fillId="12" borderId="0" xfId="15" applyFill="1" applyBorder="1" applyAlignment="1" applyProtection="1">
      <alignment vertical="center"/>
    </xf>
    <xf numFmtId="0" fontId="19" fillId="12" borderId="0" xfId="0" applyFont="1" applyFill="1"/>
    <xf numFmtId="0" fontId="19" fillId="12" borderId="12" xfId="0" applyFont="1" applyFill="1" applyBorder="1"/>
    <xf numFmtId="0" fontId="19" fillId="12" borderId="18" xfId="0" applyFont="1" applyFill="1" applyBorder="1"/>
    <xf numFmtId="0" fontId="0" fillId="0" borderId="19" xfId="0" applyBorder="1"/>
    <xf numFmtId="0" fontId="22" fillId="12" borderId="20" xfId="15" applyFont="1" applyFill="1" applyBorder="1" applyAlignment="1" applyProtection="1">
      <alignment horizontal="center" vertical="center"/>
    </xf>
    <xf numFmtId="0" fontId="19" fillId="12" borderId="0" xfId="0" applyFont="1" applyFill="1" applyAlignment="1">
      <alignment horizontal="center"/>
    </xf>
    <xf numFmtId="0" fontId="19" fillId="12" borderId="21" xfId="0" applyFont="1" applyFill="1" applyBorder="1" applyAlignment="1">
      <alignment horizontal="center"/>
    </xf>
    <xf numFmtId="0" fontId="0" fillId="12" borderId="19" xfId="0" applyFill="1" applyBorder="1"/>
    <xf numFmtId="0" fontId="6" fillId="12" borderId="0" xfId="0" applyFont="1" applyFill="1" applyAlignment="1">
      <alignment horizontal="center"/>
    </xf>
    <xf numFmtId="0" fontId="0" fillId="12" borderId="21" xfId="0" applyFill="1" applyBorder="1"/>
    <xf numFmtId="0" fontId="8" fillId="12" borderId="19" xfId="15" applyFill="1" applyBorder="1" applyAlignment="1" applyProtection="1">
      <alignment vertical="center"/>
    </xf>
    <xf numFmtId="167" fontId="23" fillId="14" borderId="0" xfId="0" applyNumberFormat="1" applyFont="1" applyFill="1"/>
    <xf numFmtId="0" fontId="24" fillId="14" borderId="0" xfId="0" applyFont="1" applyFill="1"/>
    <xf numFmtId="0" fontId="0" fillId="14" borderId="21" xfId="0" applyFill="1" applyBorder="1"/>
    <xf numFmtId="165" fontId="14" fillId="14" borderId="0" xfId="1" applyNumberFormat="1" applyFont="1" applyFill="1" applyBorder="1" applyAlignment="1" applyProtection="1">
      <alignment vertical="center"/>
    </xf>
    <xf numFmtId="0" fontId="0" fillId="12" borderId="0" xfId="0" applyFill="1" applyAlignment="1">
      <alignment horizontal="left"/>
    </xf>
    <xf numFmtId="168" fontId="25" fillId="9" borderId="0" xfId="0" applyNumberFormat="1" applyFont="1" applyFill="1" applyAlignment="1">
      <alignment horizontal="left"/>
    </xf>
    <xf numFmtId="0" fontId="12" fillId="12" borderId="19" xfId="15" applyFont="1" applyFill="1" applyBorder="1" applyAlignment="1" applyProtection="1">
      <alignment horizontal="left" vertical="center"/>
    </xf>
    <xf numFmtId="3" fontId="0" fillId="13" borderId="0" xfId="0" applyNumberFormat="1" applyFill="1"/>
    <xf numFmtId="166" fontId="31" fillId="12" borderId="0" xfId="2" applyFill="1" applyBorder="1" applyAlignment="1" applyProtection="1">
      <alignment horizontal="center"/>
    </xf>
    <xf numFmtId="3" fontId="12" fillId="12" borderId="21" xfId="15" applyNumberFormat="1" applyFont="1" applyFill="1" applyBorder="1" applyAlignment="1" applyProtection="1">
      <alignment vertical="center"/>
    </xf>
    <xf numFmtId="3" fontId="12" fillId="12" borderId="0" xfId="15" applyNumberFormat="1" applyFont="1" applyFill="1" applyBorder="1" applyAlignment="1" applyProtection="1">
      <alignment vertical="center"/>
    </xf>
    <xf numFmtId="169" fontId="0" fillId="12" borderId="0" xfId="0" applyNumberFormat="1" applyFill="1"/>
    <xf numFmtId="0" fontId="5" fillId="12" borderId="0" xfId="0" applyFont="1" applyFill="1" applyAlignment="1">
      <alignment horizontal="center" vertical="center"/>
    </xf>
    <xf numFmtId="165" fontId="31" fillId="12" borderId="0" xfId="1" applyNumberFormat="1" applyFill="1" applyBorder="1" applyAlignment="1" applyProtection="1">
      <alignment vertical="top"/>
    </xf>
    <xf numFmtId="170" fontId="25" fillId="12" borderId="0" xfId="0" applyNumberFormat="1" applyFont="1" applyFill="1"/>
    <xf numFmtId="168" fontId="4" fillId="9" borderId="0" xfId="0" applyNumberFormat="1" applyFont="1" applyFill="1" applyAlignment="1">
      <alignment horizontal="center" vertical="center" wrapText="1"/>
    </xf>
    <xf numFmtId="168" fontId="4" fillId="9" borderId="21" xfId="0" applyNumberFormat="1" applyFont="1" applyFill="1" applyBorder="1" applyAlignment="1">
      <alignment horizontal="center" vertical="center" wrapText="1"/>
    </xf>
    <xf numFmtId="167" fontId="23" fillId="16" borderId="0" xfId="0" applyNumberFormat="1" applyFont="1" applyFill="1"/>
    <xf numFmtId="0" fontId="24" fillId="16" borderId="0" xfId="0" applyFont="1" applyFill="1"/>
    <xf numFmtId="0" fontId="0" fillId="16" borderId="21" xfId="0" applyFill="1" applyBorder="1"/>
    <xf numFmtId="165" fontId="23" fillId="16" borderId="0" xfId="1" applyNumberFormat="1" applyFont="1" applyFill="1" applyBorder="1" applyProtection="1"/>
    <xf numFmtId="168" fontId="4" fillId="17" borderId="0" xfId="0" applyNumberFormat="1" applyFont="1" applyFill="1" applyAlignment="1">
      <alignment horizontal="center" vertical="center" wrapText="1"/>
    </xf>
    <xf numFmtId="168" fontId="4" fillId="17" borderId="21" xfId="0" applyNumberFormat="1" applyFont="1" applyFill="1" applyBorder="1" applyAlignment="1">
      <alignment horizontal="center" vertical="center" wrapText="1"/>
    </xf>
    <xf numFmtId="168" fontId="25" fillId="17" borderId="0" xfId="0" applyNumberFormat="1" applyFont="1" applyFill="1" applyAlignment="1">
      <alignment horizontal="left"/>
    </xf>
    <xf numFmtId="168" fontId="4" fillId="12" borderId="0" xfId="0" applyNumberFormat="1" applyFont="1" applyFill="1" applyAlignment="1">
      <alignment horizontal="center" vertical="center" wrapText="1"/>
    </xf>
    <xf numFmtId="168" fontId="4" fillId="12" borderId="21" xfId="0" applyNumberFormat="1" applyFont="1" applyFill="1" applyBorder="1" applyAlignment="1">
      <alignment horizontal="center" vertical="center" wrapText="1"/>
    </xf>
    <xf numFmtId="167" fontId="23" fillId="18" borderId="0" xfId="0" applyNumberFormat="1" applyFont="1" applyFill="1"/>
    <xf numFmtId="0" fontId="24" fillId="18" borderId="0" xfId="0" applyFont="1" applyFill="1"/>
    <xf numFmtId="0" fontId="0" fillId="18" borderId="21" xfId="0" applyFill="1" applyBorder="1"/>
    <xf numFmtId="165" fontId="23" fillId="18" borderId="0" xfId="1" applyNumberFormat="1" applyFont="1" applyFill="1" applyBorder="1" applyProtection="1"/>
    <xf numFmtId="0" fontId="24" fillId="12" borderId="0" xfId="0" applyFont="1" applyFill="1" applyAlignment="1">
      <alignment horizontal="left"/>
    </xf>
    <xf numFmtId="0" fontId="12" fillId="12" borderId="22" xfId="15" applyFont="1" applyFill="1" applyBorder="1" applyAlignment="1" applyProtection="1">
      <alignment horizontal="left" vertical="center"/>
    </xf>
    <xf numFmtId="3" fontId="13" fillId="14" borderId="23" xfId="15" applyNumberFormat="1" applyFont="1" applyFill="1" applyBorder="1" applyAlignment="1" applyProtection="1">
      <alignment vertical="center"/>
    </xf>
    <xf numFmtId="0" fontId="0" fillId="12" borderId="23" xfId="0" applyFill="1" applyBorder="1"/>
    <xf numFmtId="3" fontId="13" fillId="14" borderId="24" xfId="15" applyNumberFormat="1" applyFont="1" applyFill="1" applyBorder="1" applyAlignment="1" applyProtection="1">
      <alignment vertical="center"/>
    </xf>
    <xf numFmtId="0" fontId="27" fillId="12" borderId="19" xfId="0" applyFont="1" applyFill="1" applyBorder="1"/>
    <xf numFmtId="167" fontId="23" fillId="18" borderId="0" xfId="1" applyNumberFormat="1" applyFont="1" applyFill="1" applyBorder="1" applyProtection="1"/>
    <xf numFmtId="0" fontId="12" fillId="0" borderId="0" xfId="15" applyFont="1" applyBorder="1" applyAlignment="1" applyProtection="1">
      <alignment horizontal="left" vertical="center"/>
    </xf>
    <xf numFmtId="3" fontId="0" fillId="0" borderId="0" xfId="0" applyNumberFormat="1"/>
    <xf numFmtId="166" fontId="31" fillId="0" borderId="0" xfId="2" applyBorder="1" applyAlignment="1" applyProtection="1">
      <alignment horizontal="center"/>
    </xf>
    <xf numFmtId="3" fontId="12" fillId="0" borderId="0" xfId="15" applyNumberFormat="1" applyFont="1" applyBorder="1" applyAlignment="1" applyProtection="1">
      <alignment vertical="center"/>
    </xf>
    <xf numFmtId="167" fontId="24" fillId="3" borderId="0" xfId="0" applyNumberFormat="1" applyFont="1" applyFill="1"/>
    <xf numFmtId="0" fontId="24" fillId="3" borderId="0" xfId="0" applyFont="1" applyFill="1"/>
    <xf numFmtId="0" fontId="0" fillId="3" borderId="21" xfId="0" applyFill="1" applyBorder="1"/>
    <xf numFmtId="165" fontId="24" fillId="3" borderId="0" xfId="1" applyNumberFormat="1" applyFont="1" applyFill="1" applyBorder="1" applyProtection="1"/>
    <xf numFmtId="0" fontId="0" fillId="12" borderId="0" xfId="0" applyFill="1" applyAlignment="1">
      <alignment vertical="top"/>
    </xf>
    <xf numFmtId="3" fontId="13" fillId="12" borderId="0" xfId="15" applyNumberFormat="1" applyFont="1" applyFill="1" applyBorder="1" applyAlignment="1" applyProtection="1">
      <alignment vertical="center"/>
    </xf>
    <xf numFmtId="0" fontId="28" fillId="19" borderId="0" xfId="0" applyFont="1" applyFill="1"/>
    <xf numFmtId="166" fontId="29" fillId="19" borderId="0" xfId="2" applyFont="1" applyFill="1" applyBorder="1" applyAlignment="1" applyProtection="1">
      <alignment horizontal="center"/>
    </xf>
    <xf numFmtId="0" fontId="0" fillId="12" borderId="22" xfId="0" applyFill="1" applyBorder="1"/>
    <xf numFmtId="0" fontId="6" fillId="12" borderId="23" xfId="0" applyFont="1" applyFill="1" applyBorder="1" applyAlignment="1">
      <alignment horizontal="center"/>
    </xf>
    <xf numFmtId="0" fontId="0" fillId="12" borderId="24" xfId="0" applyFill="1" applyBorder="1"/>
    <xf numFmtId="0" fontId="12" fillId="12" borderId="0" xfId="15" applyFont="1" applyFill="1" applyBorder="1" applyAlignment="1" applyProtection="1">
      <alignment horizontal="left" vertical="center"/>
    </xf>
    <xf numFmtId="0" fontId="0" fillId="0" borderId="0" xfId="0" applyAlignment="1">
      <alignment wrapText="1"/>
    </xf>
    <xf numFmtId="0" fontId="0" fillId="18" borderId="7" xfId="0" applyFill="1" applyBorder="1" applyAlignment="1">
      <alignment vertical="center" wrapText="1"/>
    </xf>
    <xf numFmtId="0" fontId="0" fillId="20" borderId="7" xfId="0" applyFill="1" applyBorder="1" applyAlignment="1">
      <alignment vertical="center" wrapText="1"/>
    </xf>
    <xf numFmtId="0" fontId="0" fillId="0" borderId="7" xfId="0" applyBorder="1" applyAlignment="1">
      <alignment vertical="center" wrapText="1"/>
    </xf>
    <xf numFmtId="0" fontId="0" fillId="15" borderId="7" xfId="0" applyFill="1" applyBorder="1" applyAlignment="1">
      <alignment vertical="center" wrapText="1"/>
    </xf>
    <xf numFmtId="0" fontId="0" fillId="21" borderId="7" xfId="0" applyFill="1" applyBorder="1" applyAlignment="1">
      <alignment vertical="center" wrapText="1"/>
    </xf>
    <xf numFmtId="0" fontId="0" fillId="22" borderId="7" xfId="0" applyFill="1" applyBorder="1" applyAlignment="1">
      <alignment vertical="center" wrapText="1"/>
    </xf>
    <xf numFmtId="0" fontId="0" fillId="22" borderId="25" xfId="0" applyFill="1" applyBorder="1" applyAlignment="1">
      <alignment vertical="center" wrapText="1"/>
    </xf>
    <xf numFmtId="0" fontId="0" fillId="0" borderId="7" xfId="0" applyBorder="1" applyAlignment="1">
      <alignment vertical="center"/>
    </xf>
    <xf numFmtId="49" fontId="30" fillId="0" borderId="0" xfId="0" applyNumberFormat="1" applyFont="1"/>
    <xf numFmtId="0" fontId="0" fillId="0" borderId="0" xfId="0" applyAlignment="1">
      <alignment vertical="center"/>
    </xf>
    <xf numFmtId="0" fontId="0" fillId="9" borderId="0" xfId="0" applyFill="1"/>
    <xf numFmtId="0" fontId="19" fillId="0" borderId="0" xfId="0" applyFont="1"/>
    <xf numFmtId="0" fontId="32" fillId="0" borderId="0" xfId="0" applyFont="1"/>
    <xf numFmtId="172" fontId="0" fillId="0" borderId="0" xfId="1" applyNumberFormat="1" applyFont="1"/>
    <xf numFmtId="172" fontId="0" fillId="0" borderId="7" xfId="1" applyNumberFormat="1" applyFont="1" applyBorder="1"/>
    <xf numFmtId="172" fontId="0" fillId="0" borderId="8" xfId="1" applyNumberFormat="1" applyFont="1" applyBorder="1"/>
    <xf numFmtId="172" fontId="0" fillId="0" borderId="7" xfId="1" applyNumberFormat="1" applyFont="1" applyBorder="1" applyAlignment="1">
      <alignment wrapText="1"/>
    </xf>
    <xf numFmtId="172" fontId="0" fillId="0" borderId="8" xfId="1" applyNumberFormat="1" applyFont="1" applyBorder="1" applyAlignment="1">
      <alignment wrapText="1"/>
    </xf>
    <xf numFmtId="0" fontId="7" fillId="0" borderId="7" xfId="3" applyBorder="1"/>
    <xf numFmtId="172" fontId="7" fillId="0" borderId="8" xfId="3" applyNumberFormat="1" applyBorder="1"/>
    <xf numFmtId="172" fontId="0" fillId="0" borderId="10" xfId="1" applyNumberFormat="1" applyFont="1" applyBorder="1"/>
    <xf numFmtId="0" fontId="7" fillId="0" borderId="10" xfId="3" applyBorder="1"/>
    <xf numFmtId="172" fontId="7" fillId="0" borderId="11" xfId="3" applyNumberFormat="1" applyBorder="1"/>
    <xf numFmtId="172" fontId="34" fillId="23" borderId="4" xfId="1" applyNumberFormat="1" applyFont="1" applyFill="1" applyBorder="1"/>
    <xf numFmtId="172" fontId="34" fillId="23" borderId="7" xfId="1" applyNumberFormat="1" applyFont="1" applyFill="1" applyBorder="1"/>
    <xf numFmtId="173" fontId="34" fillId="23" borderId="7" xfId="1" applyNumberFormat="1" applyFont="1" applyFill="1" applyBorder="1"/>
    <xf numFmtId="168" fontId="25" fillId="24" borderId="0" xfId="0" applyNumberFormat="1" applyFont="1" applyFill="1" applyAlignment="1">
      <alignment horizontal="left"/>
    </xf>
    <xf numFmtId="167" fontId="23" fillId="25" borderId="0" xfId="1" applyNumberFormat="1" applyFont="1" applyFill="1" applyBorder="1" applyProtection="1"/>
    <xf numFmtId="0" fontId="40" fillId="26" borderId="0" xfId="0" applyFont="1" applyFill="1" applyAlignment="1">
      <alignment horizontal="left" vertical="center"/>
    </xf>
    <xf numFmtId="0" fontId="0" fillId="26" borderId="21" xfId="0" applyFill="1" applyBorder="1"/>
    <xf numFmtId="165" fontId="23" fillId="26" borderId="0" xfId="1" applyNumberFormat="1" applyFont="1" applyFill="1" applyBorder="1" applyAlignment="1" applyProtection="1">
      <alignment vertical="top"/>
    </xf>
    <xf numFmtId="0" fontId="6" fillId="0" borderId="0" xfId="0" applyFont="1" applyAlignment="1">
      <alignment horizontal="center"/>
    </xf>
    <xf numFmtId="0" fontId="6" fillId="0" borderId="21" xfId="0" applyFont="1" applyBorder="1" applyAlignment="1">
      <alignment horizontal="center"/>
    </xf>
    <xf numFmtId="167" fontId="24" fillId="27" borderId="0" xfId="0" applyNumberFormat="1" applyFont="1" applyFill="1"/>
    <xf numFmtId="0" fontId="40" fillId="27" borderId="0" xfId="0" applyFont="1" applyFill="1" applyAlignment="1">
      <alignment horizontal="left"/>
    </xf>
    <xf numFmtId="0" fontId="6" fillId="27" borderId="21" xfId="0" applyFont="1" applyFill="1" applyBorder="1" applyAlignment="1">
      <alignment horizontal="center"/>
    </xf>
    <xf numFmtId="0" fontId="41" fillId="12" borderId="19" xfId="0" applyFont="1" applyFill="1" applyBorder="1"/>
    <xf numFmtId="0" fontId="23" fillId="12" borderId="19" xfId="0" applyFont="1" applyFill="1" applyBorder="1"/>
    <xf numFmtId="0" fontId="4" fillId="12" borderId="19" xfId="0" applyFont="1" applyFill="1" applyBorder="1"/>
    <xf numFmtId="174" fontId="34" fillId="23" borderId="10" xfId="1" applyNumberFormat="1" applyFont="1" applyFill="1" applyBorder="1"/>
    <xf numFmtId="165" fontId="24" fillId="28" borderId="0" xfId="1" applyNumberFormat="1" applyFont="1" applyFill="1"/>
    <xf numFmtId="165" fontId="31" fillId="0" borderId="0" xfId="1" applyNumberFormat="1"/>
    <xf numFmtId="165" fontId="0" fillId="0" borderId="0" xfId="0" applyNumberFormat="1"/>
    <xf numFmtId="166" fontId="31" fillId="0" borderId="0" xfId="2"/>
    <xf numFmtId="49" fontId="42" fillId="0" borderId="0" xfId="0" applyNumberFormat="1" applyFont="1"/>
    <xf numFmtId="0" fontId="34" fillId="0" borderId="9" xfId="0" applyFont="1" applyBorder="1" applyAlignment="1">
      <alignment horizontal="center"/>
    </xf>
    <xf numFmtId="0" fontId="34" fillId="0" borderId="10" xfId="0" applyFont="1" applyBorder="1" applyAlignment="1">
      <alignment horizontal="center"/>
    </xf>
    <xf numFmtId="0" fontId="34" fillId="0" borderId="11" xfId="0" applyFont="1" applyBorder="1" applyAlignment="1">
      <alignment horizontal="center"/>
    </xf>
    <xf numFmtId="0" fontId="34" fillId="0" borderId="6" xfId="0" applyFont="1" applyBorder="1" applyAlignment="1">
      <alignment horizontal="center"/>
    </xf>
    <xf numFmtId="0" fontId="34" fillId="0" borderId="7" xfId="0" applyFont="1" applyBorder="1" applyAlignment="1">
      <alignment horizontal="center"/>
    </xf>
    <xf numFmtId="0" fontId="34" fillId="0" borderId="8" xfId="0" applyFont="1" applyBorder="1" applyAlignment="1">
      <alignment horizontal="center"/>
    </xf>
    <xf numFmtId="0" fontId="34" fillId="0" borderId="3" xfId="0" applyFont="1" applyBorder="1" applyAlignment="1">
      <alignment horizontal="center"/>
    </xf>
    <xf numFmtId="0" fontId="34" fillId="0" borderId="4" xfId="0" applyFont="1" applyBorder="1" applyAlignment="1">
      <alignment horizontal="center"/>
    </xf>
    <xf numFmtId="0" fontId="34" fillId="0" borderId="5" xfId="0" applyFont="1" applyBorder="1" applyAlignment="1">
      <alignment horizontal="center"/>
    </xf>
    <xf numFmtId="0" fontId="33" fillId="0" borderId="0" xfId="0" applyFont="1" applyAlignment="1">
      <alignment horizontal="center"/>
    </xf>
    <xf numFmtId="0" fontId="0" fillId="0" borderId="0" xfId="0" applyAlignment="1">
      <alignment horizontal="center"/>
    </xf>
    <xf numFmtId="0" fontId="34" fillId="0" borderId="0" xfId="0" applyFont="1" applyAlignment="1">
      <alignment horizontal="center" wrapText="1"/>
    </xf>
    <xf numFmtId="0" fontId="34" fillId="0" borderId="0" xfId="0" applyFont="1" applyAlignment="1">
      <alignment horizontal="center"/>
    </xf>
    <xf numFmtId="0" fontId="35" fillId="0" borderId="0" xfId="0" applyFont="1" applyAlignment="1">
      <alignment horizontal="center" wrapText="1"/>
    </xf>
    <xf numFmtId="0" fontId="35" fillId="0" borderId="0" xfId="0" applyFont="1" applyAlignment="1">
      <alignment horizontal="center"/>
    </xf>
    <xf numFmtId="0" fontId="0" fillId="0" borderId="12" xfId="0" applyBorder="1" applyAlignment="1">
      <alignment horizontal="center"/>
    </xf>
    <xf numFmtId="0" fontId="38" fillId="0" borderId="0" xfId="0" applyFont="1" applyAlignment="1">
      <alignment horizontal="center"/>
    </xf>
    <xf numFmtId="0" fontId="36" fillId="0" borderId="26" xfId="0" applyFont="1" applyBorder="1" applyAlignment="1">
      <alignment horizontal="center"/>
    </xf>
    <xf numFmtId="0" fontId="36" fillId="0" borderId="27" xfId="0" applyFont="1" applyBorder="1" applyAlignment="1">
      <alignment horizontal="center"/>
    </xf>
    <xf numFmtId="0" fontId="36" fillId="0" borderId="28" xfId="0" applyFont="1" applyBorder="1" applyAlignment="1">
      <alignment horizontal="center"/>
    </xf>
    <xf numFmtId="0" fontId="7" fillId="0" borderId="29" xfId="3" applyBorder="1"/>
    <xf numFmtId="0" fontId="37" fillId="0" borderId="30" xfId="3" applyFont="1" applyBorder="1" applyAlignment="1">
      <alignment horizontal="center"/>
    </xf>
    <xf numFmtId="0" fontId="37" fillId="0" borderId="31" xfId="3" applyFont="1" applyBorder="1" applyAlignment="1">
      <alignment horizontal="center"/>
    </xf>
    <xf numFmtId="0" fontId="5" fillId="0" borderId="21" xfId="0" applyFont="1" applyBorder="1" applyAlignment="1">
      <alignment horizontal="center"/>
    </xf>
    <xf numFmtId="0" fontId="26" fillId="0" borderId="21" xfId="0" applyFont="1" applyBorder="1" applyAlignment="1">
      <alignment horizontal="center"/>
    </xf>
    <xf numFmtId="171" fontId="26" fillId="12" borderId="21" xfId="0" applyNumberFormat="1" applyFont="1" applyFill="1" applyBorder="1" applyAlignment="1">
      <alignment horizontal="center" vertical="center" wrapText="1"/>
    </xf>
    <xf numFmtId="168" fontId="26" fillId="12" borderId="21" xfId="0" applyNumberFormat="1" applyFont="1" applyFill="1" applyBorder="1" applyAlignment="1">
      <alignment horizontal="center" vertical="center" wrapText="1"/>
    </xf>
    <xf numFmtId="0" fontId="19" fillId="14" borderId="16" xfId="15" applyFont="1" applyFill="1" applyBorder="1" applyAlignment="1" applyProtection="1">
      <alignment horizontal="center" vertical="center" wrapText="1"/>
    </xf>
    <xf numFmtId="3" fontId="20" fillId="12" borderId="17" xfId="0" applyNumberFormat="1" applyFont="1" applyFill="1" applyBorder="1" applyAlignment="1">
      <alignment horizontal="center"/>
    </xf>
    <xf numFmtId="0" fontId="21" fillId="10" borderId="16" xfId="0" applyFont="1" applyFill="1" applyBorder="1" applyAlignment="1">
      <alignment horizontal="center" vertical="center"/>
    </xf>
    <xf numFmtId="0" fontId="4" fillId="12" borderId="21" xfId="0" applyFont="1" applyFill="1" applyBorder="1" applyAlignment="1">
      <alignment horizontal="center"/>
    </xf>
    <xf numFmtId="0" fontId="4" fillId="0" borderId="21" xfId="0" applyFont="1" applyBorder="1" applyAlignment="1">
      <alignment horizontal="center"/>
    </xf>
    <xf numFmtId="0" fontId="5" fillId="10" borderId="0" xfId="0" applyFont="1" applyFill="1" applyAlignment="1">
      <alignment horizontal="left"/>
    </xf>
    <xf numFmtId="0" fontId="5" fillId="11" borderId="0" xfId="0" applyFont="1" applyFill="1" applyAlignment="1">
      <alignment horizontal="center"/>
    </xf>
    <xf numFmtId="0" fontId="5" fillId="15" borderId="0" xfId="0" applyFont="1" applyFill="1" applyAlignment="1">
      <alignment horizontal="center"/>
    </xf>
    <xf numFmtId="166" fontId="15" fillId="15" borderId="0" xfId="2" applyFont="1" applyFill="1" applyBorder="1" applyAlignment="1" applyProtection="1">
      <alignment horizontal="center" vertical="center"/>
    </xf>
  </cellXfs>
  <cellStyles count="18">
    <cellStyle name="60 % - Accent1 2" xfId="4" xr:uid="{00000000-0005-0000-0000-000006000000}"/>
    <cellStyle name="60 % - Accent2 2" xfId="5" xr:uid="{00000000-0005-0000-0000-000007000000}"/>
    <cellStyle name="60 % - Accent3 2" xfId="6" xr:uid="{00000000-0005-0000-0000-000008000000}"/>
    <cellStyle name="60 % - Accent4 2" xfId="7" xr:uid="{00000000-0005-0000-0000-000009000000}"/>
    <cellStyle name="60 % - Accent5 2" xfId="8" xr:uid="{00000000-0005-0000-0000-00000A000000}"/>
    <cellStyle name="60 % - Accent6 2" xfId="9" xr:uid="{00000000-0005-0000-0000-00000B000000}"/>
    <cellStyle name="Excel Built-in Heading 2" xfId="16" xr:uid="{00000000-0005-0000-0000-000013000000}"/>
    <cellStyle name="Excel Built-in Heading 3" xfId="15" xr:uid="{00000000-0005-0000-0000-000012000000}"/>
    <cellStyle name="Excel Built-in Heading 4" xfId="17" xr:uid="{00000000-0005-0000-0000-000014000000}"/>
    <cellStyle name="Lien hypertexte" xfId="3" builtinId="8"/>
    <cellStyle name="Milliers" xfId="1" builtinId="3"/>
    <cellStyle name="Milliers 2" xfId="10" xr:uid="{00000000-0005-0000-0000-00000C000000}"/>
    <cellStyle name="Neutre 2" xfId="11" xr:uid="{00000000-0005-0000-0000-00000D000000}"/>
    <cellStyle name="Normal" xfId="0" builtinId="0"/>
    <cellStyle name="Normal 2" xfId="12" xr:uid="{00000000-0005-0000-0000-00000E000000}"/>
    <cellStyle name="Normal 3" xfId="13" xr:uid="{00000000-0005-0000-0000-00000F000000}"/>
    <cellStyle name="Normal 4" xfId="14" xr:uid="{00000000-0005-0000-0000-000010000000}"/>
    <cellStyle name="Pourcentage"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C5E0B4"/>
      <rgbColor rgb="FF800000"/>
      <rgbColor rgb="FF008000"/>
      <rgbColor rgb="FF000080"/>
      <rgbColor rgb="FF9C6500"/>
      <rgbColor rgb="FF800080"/>
      <rgbColor rgb="FF008080"/>
      <rgbColor rgb="FFC9C9C9"/>
      <rgbColor rgb="FFA6A6A6"/>
      <rgbColor rgb="FF8FAADC"/>
      <rgbColor rgb="FF993366"/>
      <rgbColor rgb="FFE7E6E6"/>
      <rgbColor rgb="FFDAE3F3"/>
      <rgbColor rgb="FF660066"/>
      <rgbColor rgb="FFA9D18E"/>
      <rgbColor rgb="FF0563C1"/>
      <rgbColor rgb="FFD6DCE5"/>
      <rgbColor rgb="FF000080"/>
      <rgbColor rgb="FFFF00FF"/>
      <rgbColor rgb="FFFFE699"/>
      <rgbColor rgb="FF00FFFF"/>
      <rgbColor rgb="FF800080"/>
      <rgbColor rgb="FF800000"/>
      <rgbColor rgb="FF008080"/>
      <rgbColor rgb="FF0000FF"/>
      <rgbColor rgb="FF00B0F0"/>
      <rgbColor rgb="FFD9D9D9"/>
      <rgbColor rgb="FFE2F0D9"/>
      <rgbColor rgb="FFFFEB9C"/>
      <rgbColor rgb="FF9DC3E6"/>
      <rgbColor rgb="FFF4B183"/>
      <rgbColor rgb="FFA1B8E1"/>
      <rgbColor rgb="FFFFD966"/>
      <rgbColor rgb="FF4472C4"/>
      <rgbColor rgb="FF5B9BD5"/>
      <rgbColor rgb="FF92D050"/>
      <rgbColor rgb="FFFFC000"/>
      <rgbColor rgb="FFBF9000"/>
      <rgbColor rgb="FFED7D31"/>
      <rgbColor rgb="FF595959"/>
      <rgbColor rgb="FFA5A5A5"/>
      <rgbColor rgb="FF003366"/>
      <rgbColor rgb="FF548235"/>
      <rgbColor rgb="FF003300"/>
      <rgbColor rgb="FF333300"/>
      <rgbColor rgb="FF993300"/>
      <rgbColor rgb="FF993366"/>
      <rgbColor rgb="FF44546A"/>
      <rgbColor rgb="FF222A35"/>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pieChart>
        <c:varyColors val="1"/>
        <c:ser>
          <c:idx val="0"/>
          <c:order val="0"/>
          <c:tx>
            <c:strRef>
              <c:f>'Orientation TEPOS'!$B$5</c:f>
              <c:strCache>
                <c:ptCount val="1"/>
                <c:pt idx="0">
                  <c:v>MWH</c:v>
                </c:pt>
              </c:strCache>
            </c:strRef>
          </c:tx>
          <c:spPr>
            <a:solidFill>
              <a:srgbClr val="4472C4"/>
            </a:solidFill>
            <a:ln w="0">
              <a:noFill/>
            </a:ln>
          </c:spPr>
          <c:dPt>
            <c:idx val="0"/>
            <c:bubble3D val="0"/>
            <c:spPr>
              <a:solidFill>
                <a:srgbClr val="4472C4"/>
              </a:solidFill>
              <a:ln w="19080">
                <a:solidFill>
                  <a:srgbClr val="FFFFFF"/>
                </a:solidFill>
                <a:round/>
              </a:ln>
            </c:spPr>
            <c:extLst>
              <c:ext xmlns:c16="http://schemas.microsoft.com/office/drawing/2014/chart" uri="{C3380CC4-5D6E-409C-BE32-E72D297353CC}">
                <c16:uniqueId val="{00000001-38C3-4795-B05D-C5467DAB8E59}"/>
              </c:ext>
            </c:extLst>
          </c:dPt>
          <c:dPt>
            <c:idx val="1"/>
            <c:bubble3D val="0"/>
            <c:spPr>
              <a:solidFill>
                <a:srgbClr val="ED7D31"/>
              </a:solidFill>
              <a:ln w="19080">
                <a:solidFill>
                  <a:srgbClr val="FFFFFF"/>
                </a:solidFill>
                <a:round/>
              </a:ln>
            </c:spPr>
            <c:extLst>
              <c:ext xmlns:c16="http://schemas.microsoft.com/office/drawing/2014/chart" uri="{C3380CC4-5D6E-409C-BE32-E72D297353CC}">
                <c16:uniqueId val="{00000003-38C3-4795-B05D-C5467DAB8E59}"/>
              </c:ext>
            </c:extLst>
          </c:dPt>
          <c:dPt>
            <c:idx val="2"/>
            <c:bubble3D val="0"/>
            <c:spPr>
              <a:solidFill>
                <a:srgbClr val="A5A5A5"/>
              </a:solidFill>
              <a:ln w="19080">
                <a:solidFill>
                  <a:srgbClr val="FFFFFF"/>
                </a:solidFill>
                <a:round/>
              </a:ln>
            </c:spPr>
            <c:extLst>
              <c:ext xmlns:c16="http://schemas.microsoft.com/office/drawing/2014/chart" uri="{C3380CC4-5D6E-409C-BE32-E72D297353CC}">
                <c16:uniqueId val="{00000005-38C3-4795-B05D-C5467DAB8E59}"/>
              </c:ext>
            </c:extLst>
          </c:dPt>
          <c:dPt>
            <c:idx val="3"/>
            <c:bubble3D val="0"/>
            <c:spPr>
              <a:solidFill>
                <a:srgbClr val="FFC000"/>
              </a:solidFill>
              <a:ln w="19080">
                <a:solidFill>
                  <a:srgbClr val="FFFFFF"/>
                </a:solidFill>
                <a:round/>
              </a:ln>
            </c:spPr>
            <c:extLst>
              <c:ext xmlns:c16="http://schemas.microsoft.com/office/drawing/2014/chart" uri="{C3380CC4-5D6E-409C-BE32-E72D297353CC}">
                <c16:uniqueId val="{00000007-38C3-4795-B05D-C5467DAB8E59}"/>
              </c:ext>
            </c:extLst>
          </c:dPt>
          <c:dPt>
            <c:idx val="4"/>
            <c:bubble3D val="0"/>
            <c:spPr>
              <a:solidFill>
                <a:srgbClr val="5B9BD5"/>
              </a:solidFill>
              <a:ln w="19080">
                <a:solidFill>
                  <a:srgbClr val="FFFFFF"/>
                </a:solidFill>
                <a:round/>
              </a:ln>
            </c:spPr>
            <c:extLst>
              <c:ext xmlns:c16="http://schemas.microsoft.com/office/drawing/2014/chart" uri="{C3380CC4-5D6E-409C-BE32-E72D297353CC}">
                <c16:uniqueId val="{00000009-38C3-4795-B05D-C5467DAB8E59}"/>
              </c:ext>
            </c:extLst>
          </c:dPt>
          <c:dLbls>
            <c:dLbl>
              <c:idx val="0"/>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1-38C3-4795-B05D-C5467DAB8E59}"/>
                </c:ext>
              </c:extLst>
            </c:dLbl>
            <c:dLbl>
              <c:idx val="1"/>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3-38C3-4795-B05D-C5467DAB8E59}"/>
                </c:ext>
              </c:extLst>
            </c:dLbl>
            <c:dLbl>
              <c:idx val="3"/>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7-38C3-4795-B05D-C5467DAB8E59}"/>
                </c:ext>
              </c:extLst>
            </c:dLbl>
            <c:dLbl>
              <c:idx val="4"/>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9-38C3-4795-B05D-C5467DAB8E59}"/>
                </c:ext>
              </c:extLst>
            </c:dLbl>
            <c:spPr>
              <a:solidFill>
                <a:srgbClr val="FFFFFF"/>
              </a:solidFill>
            </c:spPr>
            <c:txPr>
              <a:bodyPr wrap="square"/>
              <a:lstStyle/>
              <a:p>
                <a:pPr>
                  <a:defRPr sz="900" b="0" strike="noStrike" spc="-1">
                    <a:solidFill>
                      <a:srgbClr val="595959"/>
                    </a:solidFill>
                    <a:latin typeface="Calibri"/>
                  </a:defRPr>
                </a:pPr>
                <a:endParaRPr lang="fr-FR"/>
              </a:p>
            </c:txPr>
            <c:dLblPos val="outEnd"/>
            <c:showLegendKey val="0"/>
            <c:showVal val="0"/>
            <c:showCatName val="1"/>
            <c:showSerName val="0"/>
            <c:showPercent val="1"/>
            <c:showBubbleSize val="1"/>
            <c:separator>
</c:separator>
            <c:showLeaderLines val="0"/>
            <c:extLst>
              <c:ext xmlns:c15="http://schemas.microsoft.com/office/drawing/2012/chart" uri="{CE6537A1-D6FC-4f65-9D91-7224C49458BB}"/>
            </c:extLst>
          </c:dLbls>
          <c:cat>
            <c:strRef>
              <c:f>'Orientation TEPOS'!$A$6:$A$10</c:f>
              <c:strCache>
                <c:ptCount val="5"/>
                <c:pt idx="0">
                  <c:v>🏭 Industrie </c:v>
                </c:pt>
                <c:pt idx="1">
                  <c:v>🏘️ Tertiaire</c:v>
                </c:pt>
                <c:pt idx="2">
                  <c:v>🏠 Résidentiel</c:v>
                </c:pt>
                <c:pt idx="3">
                  <c:v>🐄 Agriculture</c:v>
                </c:pt>
                <c:pt idx="4">
                  <c:v>🚗 Transport routier</c:v>
                </c:pt>
              </c:strCache>
            </c:strRef>
          </c:cat>
          <c:val>
            <c:numRef>
              <c:f>'Orientation TEPOS'!$B$6:$B$10</c:f>
              <c:numCache>
                <c:formatCode>#,##0</c:formatCode>
                <c:ptCount val="5"/>
                <c:pt idx="0">
                  <c:v>857187.30520000006</c:v>
                </c:pt>
                <c:pt idx="1">
                  <c:v>525099.45096000005</c:v>
                </c:pt>
                <c:pt idx="2">
                  <c:v>1085668.6653200001</c:v>
                </c:pt>
                <c:pt idx="3">
                  <c:v>159300.14955999999</c:v>
                </c:pt>
                <c:pt idx="4">
                  <c:v>1489807.49196</c:v>
                </c:pt>
              </c:numCache>
            </c:numRef>
          </c:val>
          <c:extLst>
            <c:ext xmlns:c16="http://schemas.microsoft.com/office/drawing/2014/chart" uri="{C3380CC4-5D6E-409C-BE32-E72D297353CC}">
              <c16:uniqueId val="{0000000A-38C3-4795-B05D-C5467DAB8E59}"/>
            </c:ext>
          </c:extLst>
        </c:ser>
        <c:dLbls>
          <c:showLegendKey val="0"/>
          <c:showVal val="0"/>
          <c:showCatName val="0"/>
          <c:showSerName val="0"/>
          <c:showPercent val="0"/>
          <c:showBubbleSize val="0"/>
          <c:showLeaderLines val="0"/>
        </c:dLbls>
        <c:firstSliceAng val="0"/>
      </c:pieChart>
      <c:spPr>
        <a:noFill/>
        <a:ln w="0">
          <a:noFill/>
        </a:ln>
      </c:spPr>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f>Résultats!$I$8:$L$8</c:f>
              <c:numCache>
                <c:formatCode>General</c:formatCode>
                <c:ptCount val="4"/>
                <c:pt idx="0">
                  <c:v>2018</c:v>
                </c:pt>
                <c:pt idx="1">
                  <c:v>2030</c:v>
                </c:pt>
                <c:pt idx="2">
                  <c:v>2040</c:v>
                </c:pt>
                <c:pt idx="3">
                  <c:v>2050</c:v>
                </c:pt>
              </c:numCache>
            </c:numRef>
          </c:cat>
          <c:val>
            <c:numRef>
              <c:f>Résultats!$I$9:$L$9</c:f>
              <c:numCache>
                <c:formatCode>_-* #,##0_-;\-* #,##0_-;_-* \-??_-;_-@_-</c:formatCode>
                <c:ptCount val="4"/>
                <c:pt idx="0">
                  <c:v>4117063.0630000001</c:v>
                </c:pt>
                <c:pt idx="1">
                  <c:v>3894346.3596468018</c:v>
                </c:pt>
                <c:pt idx="2">
                  <c:v>3538459.8691628762</c:v>
                </c:pt>
                <c:pt idx="3">
                  <c:v>2859481.5644556927</c:v>
                </c:pt>
              </c:numCache>
            </c:numRef>
          </c:val>
          <c:extLst>
            <c:ext xmlns:c16="http://schemas.microsoft.com/office/drawing/2014/chart" uri="{C3380CC4-5D6E-409C-BE32-E72D297353CC}">
              <c16:uniqueId val="{00000000-78B5-42E4-B9D9-7C78C4176454}"/>
            </c:ext>
          </c:extLst>
        </c:ser>
        <c:ser>
          <c:idx val="1"/>
          <c:order val="1"/>
          <c:tx>
            <c:strRef>
              <c:f>Résultats!$H$10</c:f>
              <c:strCache>
                <c:ptCount val="1"/>
                <c:pt idx="0">
                  <c:v>Production</c:v>
                </c:pt>
              </c:strCache>
            </c:strRef>
          </c:tx>
          <c:spPr>
            <a:solidFill>
              <a:schemeClr val="accent2"/>
            </a:solidFill>
            <a:ln>
              <a:noFill/>
            </a:ln>
            <a:effectLst/>
          </c:spPr>
          <c:invertIfNegative val="0"/>
          <c:cat>
            <c:numRef>
              <c:f>Résultats!$I$8:$L$8</c:f>
              <c:numCache>
                <c:formatCode>General</c:formatCode>
                <c:ptCount val="4"/>
                <c:pt idx="0">
                  <c:v>2018</c:v>
                </c:pt>
                <c:pt idx="1">
                  <c:v>2030</c:v>
                </c:pt>
                <c:pt idx="2">
                  <c:v>2040</c:v>
                </c:pt>
                <c:pt idx="3">
                  <c:v>2050</c:v>
                </c:pt>
              </c:numCache>
            </c:numRef>
          </c:cat>
          <c:val>
            <c:numRef>
              <c:f>Résultats!$I$10:$L$10</c:f>
              <c:numCache>
                <c:formatCode>#,##0</c:formatCode>
                <c:ptCount val="4"/>
                <c:pt idx="0">
                  <c:v>418403.563006129</c:v>
                </c:pt>
                <c:pt idx="1">
                  <c:v>418403.563006129</c:v>
                </c:pt>
                <c:pt idx="2">
                  <c:v>418403.563006129</c:v>
                </c:pt>
                <c:pt idx="3">
                  <c:v>418403.563006129</c:v>
                </c:pt>
              </c:numCache>
            </c:numRef>
          </c:val>
          <c:extLst>
            <c:ext xmlns:c16="http://schemas.microsoft.com/office/drawing/2014/chart" uri="{C3380CC4-5D6E-409C-BE32-E72D297353CC}">
              <c16:uniqueId val="{00000001-78B5-42E4-B9D9-7C78C4176454}"/>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extLst>
                <c:ext xmlns:c15="http://schemas.microsoft.com/office/drawing/2012/chart" uri="{02D57815-91ED-43cb-92C2-25804820EDAC}">
                  <c15:fullRef>
                    <c15:sqref>Résultats!$I$8:$L$8</c15:sqref>
                  </c15:fullRef>
                </c:ext>
              </c:extLst>
              <c:f>Résultats!$I$8:$J$8</c:f>
              <c:numCache>
                <c:formatCode>General</c:formatCode>
                <c:ptCount val="2"/>
                <c:pt idx="0">
                  <c:v>2018</c:v>
                </c:pt>
                <c:pt idx="1">
                  <c:v>2030</c:v>
                </c:pt>
              </c:numCache>
            </c:numRef>
          </c:cat>
          <c:val>
            <c:numRef>
              <c:extLst>
                <c:ext xmlns:c15="http://schemas.microsoft.com/office/drawing/2012/chart" uri="{02D57815-91ED-43cb-92C2-25804820EDAC}">
                  <c15:fullRef>
                    <c15:sqref>Résultats!$I$9:$L$9</c15:sqref>
                  </c15:fullRef>
                </c:ext>
              </c:extLst>
              <c:f>Résultats!$I$9:$J$9</c:f>
              <c:numCache>
                <c:formatCode>_-* #,##0_-;\-* #,##0_-;_-* \-??_-;_-@_-</c:formatCode>
                <c:ptCount val="2"/>
                <c:pt idx="0">
                  <c:v>4117063.0630000001</c:v>
                </c:pt>
                <c:pt idx="1">
                  <c:v>3894346.3596468018</c:v>
                </c:pt>
              </c:numCache>
            </c:numRef>
          </c:val>
          <c:extLst>
            <c:ext xmlns:c16="http://schemas.microsoft.com/office/drawing/2014/chart" uri="{C3380CC4-5D6E-409C-BE32-E72D297353CC}">
              <c16:uniqueId val="{00000000-C1E4-43AA-910C-3511FBEE57C2}"/>
            </c:ext>
          </c:extLst>
        </c:ser>
        <c:ser>
          <c:idx val="1"/>
          <c:order val="1"/>
          <c:tx>
            <c:strRef>
              <c:f>Résultats!$H$10</c:f>
              <c:strCache>
                <c:ptCount val="1"/>
                <c:pt idx="0">
                  <c:v>Production</c:v>
                </c:pt>
              </c:strCache>
            </c:strRef>
          </c:tx>
          <c:spPr>
            <a:solidFill>
              <a:schemeClr val="accent2"/>
            </a:solidFill>
            <a:ln>
              <a:noFill/>
            </a:ln>
            <a:effectLst/>
          </c:spPr>
          <c:invertIfNegative val="0"/>
          <c:cat>
            <c:numRef>
              <c:extLst>
                <c:ext xmlns:c15="http://schemas.microsoft.com/office/drawing/2012/chart" uri="{02D57815-91ED-43cb-92C2-25804820EDAC}">
                  <c15:fullRef>
                    <c15:sqref>Résultats!$I$8:$L$8</c15:sqref>
                  </c15:fullRef>
                </c:ext>
              </c:extLst>
              <c:f>Résultats!$I$8:$J$8</c:f>
              <c:numCache>
                <c:formatCode>General</c:formatCode>
                <c:ptCount val="2"/>
                <c:pt idx="0">
                  <c:v>2018</c:v>
                </c:pt>
                <c:pt idx="1">
                  <c:v>2030</c:v>
                </c:pt>
              </c:numCache>
            </c:numRef>
          </c:cat>
          <c:val>
            <c:numRef>
              <c:extLst>
                <c:ext xmlns:c15="http://schemas.microsoft.com/office/drawing/2012/chart" uri="{02D57815-91ED-43cb-92C2-25804820EDAC}">
                  <c15:fullRef>
                    <c15:sqref>Résultats!$I$10:$L$10</c15:sqref>
                  </c15:fullRef>
                </c:ext>
              </c:extLst>
              <c:f>Résultats!$I$10:$J$10</c:f>
              <c:numCache>
                <c:formatCode>#,##0</c:formatCode>
                <c:ptCount val="2"/>
                <c:pt idx="0">
                  <c:v>418403.563006129</c:v>
                </c:pt>
                <c:pt idx="1">
                  <c:v>418403.563006129</c:v>
                </c:pt>
              </c:numCache>
            </c:numRef>
          </c:val>
          <c:extLst>
            <c:ext xmlns:c16="http://schemas.microsoft.com/office/drawing/2014/chart" uri="{C3380CC4-5D6E-409C-BE32-E72D297353CC}">
              <c16:uniqueId val="{00000001-C1E4-43AA-910C-3511FBEE57C2}"/>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extLst>
                <c:ext xmlns:c15="http://schemas.microsoft.com/office/drawing/2012/chart" uri="{02D57815-91ED-43cb-92C2-25804820EDAC}">
                  <c15:fullRef>
                    <c15:sqref>Résultats!$I$8:$L$8</c15:sqref>
                  </c15:fullRef>
                </c:ext>
              </c:extLst>
              <c:f>Résultats!$I$8:$K$8</c:f>
              <c:numCache>
                <c:formatCode>General</c:formatCode>
                <c:ptCount val="3"/>
                <c:pt idx="0">
                  <c:v>2018</c:v>
                </c:pt>
                <c:pt idx="1">
                  <c:v>2030</c:v>
                </c:pt>
                <c:pt idx="2">
                  <c:v>2040</c:v>
                </c:pt>
              </c:numCache>
            </c:numRef>
          </c:cat>
          <c:val>
            <c:numRef>
              <c:extLst>
                <c:ext xmlns:c15="http://schemas.microsoft.com/office/drawing/2012/chart" uri="{02D57815-91ED-43cb-92C2-25804820EDAC}">
                  <c15:fullRef>
                    <c15:sqref>Résultats!$I$9:$L$9</c15:sqref>
                  </c15:fullRef>
                </c:ext>
              </c:extLst>
              <c:f>Résultats!$I$9:$K$9</c:f>
              <c:numCache>
                <c:formatCode>_-* #,##0_-;\-* #,##0_-;_-* \-??_-;_-@_-</c:formatCode>
                <c:ptCount val="3"/>
                <c:pt idx="0">
                  <c:v>4117063.0630000001</c:v>
                </c:pt>
                <c:pt idx="1">
                  <c:v>3894346.3596468018</c:v>
                </c:pt>
                <c:pt idx="2">
                  <c:v>3538459.8691628762</c:v>
                </c:pt>
              </c:numCache>
            </c:numRef>
          </c:val>
          <c:extLst>
            <c:ext xmlns:c16="http://schemas.microsoft.com/office/drawing/2014/chart" uri="{C3380CC4-5D6E-409C-BE32-E72D297353CC}">
              <c16:uniqueId val="{00000000-37C1-4D6E-B0EA-DB3321A8C794}"/>
            </c:ext>
          </c:extLst>
        </c:ser>
        <c:ser>
          <c:idx val="1"/>
          <c:order val="1"/>
          <c:tx>
            <c:strRef>
              <c:f>Résultats!$H$10</c:f>
              <c:strCache>
                <c:ptCount val="1"/>
                <c:pt idx="0">
                  <c:v>Production</c:v>
                </c:pt>
              </c:strCache>
            </c:strRef>
          </c:tx>
          <c:spPr>
            <a:solidFill>
              <a:schemeClr val="accent2"/>
            </a:solidFill>
            <a:ln>
              <a:noFill/>
            </a:ln>
            <a:effectLst/>
          </c:spPr>
          <c:invertIfNegative val="0"/>
          <c:cat>
            <c:numRef>
              <c:extLst>
                <c:ext xmlns:c15="http://schemas.microsoft.com/office/drawing/2012/chart" uri="{02D57815-91ED-43cb-92C2-25804820EDAC}">
                  <c15:fullRef>
                    <c15:sqref>Résultats!$I$8:$L$8</c15:sqref>
                  </c15:fullRef>
                </c:ext>
              </c:extLst>
              <c:f>Résultats!$I$8:$K$8</c:f>
              <c:numCache>
                <c:formatCode>General</c:formatCode>
                <c:ptCount val="3"/>
                <c:pt idx="0">
                  <c:v>2018</c:v>
                </c:pt>
                <c:pt idx="1">
                  <c:v>2030</c:v>
                </c:pt>
                <c:pt idx="2">
                  <c:v>2040</c:v>
                </c:pt>
              </c:numCache>
            </c:numRef>
          </c:cat>
          <c:val>
            <c:numRef>
              <c:extLst>
                <c:ext xmlns:c15="http://schemas.microsoft.com/office/drawing/2012/chart" uri="{02D57815-91ED-43cb-92C2-25804820EDAC}">
                  <c15:fullRef>
                    <c15:sqref>Résultats!$I$10:$L$10</c15:sqref>
                  </c15:fullRef>
                </c:ext>
              </c:extLst>
              <c:f>Résultats!$I$10:$K$10</c:f>
              <c:numCache>
                <c:formatCode>#,##0</c:formatCode>
                <c:ptCount val="3"/>
                <c:pt idx="0">
                  <c:v>418403.563006129</c:v>
                </c:pt>
                <c:pt idx="1">
                  <c:v>418403.563006129</c:v>
                </c:pt>
                <c:pt idx="2">
                  <c:v>418403.563006129</c:v>
                </c:pt>
              </c:numCache>
            </c:numRef>
          </c:val>
          <c:extLst>
            <c:ext xmlns:c16="http://schemas.microsoft.com/office/drawing/2014/chart" uri="{C3380CC4-5D6E-409C-BE32-E72D297353CC}">
              <c16:uniqueId val="{00000001-37C1-4D6E-B0EA-DB3321A8C794}"/>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extLst>
                <c:ext xmlns:c15="http://schemas.microsoft.com/office/drawing/2012/chart" uri="{02D57815-91ED-43cb-92C2-25804820EDAC}">
                  <c15:fullRef>
                    <c15:sqref>Résultats!$I$8:$L$8</c15:sqref>
                  </c15:fullRef>
                </c:ext>
              </c:extLst>
              <c:f>Résultats!$I$8:$J$8</c:f>
              <c:numCache>
                <c:formatCode>General</c:formatCode>
                <c:ptCount val="2"/>
                <c:pt idx="0">
                  <c:v>2018</c:v>
                </c:pt>
                <c:pt idx="1">
                  <c:v>2030</c:v>
                </c:pt>
              </c:numCache>
            </c:numRef>
          </c:cat>
          <c:val>
            <c:numRef>
              <c:extLst>
                <c:ext xmlns:c15="http://schemas.microsoft.com/office/drawing/2012/chart" uri="{02D57815-91ED-43cb-92C2-25804820EDAC}">
                  <c15:fullRef>
                    <c15:sqref>Résultats!$I$9:$L$9</c15:sqref>
                  </c15:fullRef>
                </c:ext>
              </c:extLst>
              <c:f>Résultats!$I$9:$J$9</c:f>
              <c:numCache>
                <c:formatCode>_-* #,##0_-;\-* #,##0_-;_-* \-??_-;_-@_-</c:formatCode>
                <c:ptCount val="2"/>
                <c:pt idx="0">
                  <c:v>4117063.0630000001</c:v>
                </c:pt>
                <c:pt idx="1">
                  <c:v>3894346.3596468018</c:v>
                </c:pt>
              </c:numCache>
            </c:numRef>
          </c:val>
          <c:extLst>
            <c:ext xmlns:c16="http://schemas.microsoft.com/office/drawing/2014/chart" uri="{C3380CC4-5D6E-409C-BE32-E72D297353CC}">
              <c16:uniqueId val="{00000000-190C-4388-AEB5-047975CE8103}"/>
            </c:ext>
          </c:extLst>
        </c:ser>
        <c:ser>
          <c:idx val="1"/>
          <c:order val="1"/>
          <c:tx>
            <c:strRef>
              <c:f>Résultats!$H$10</c:f>
              <c:strCache>
                <c:ptCount val="1"/>
                <c:pt idx="0">
                  <c:v>Production</c:v>
                </c:pt>
              </c:strCache>
            </c:strRef>
          </c:tx>
          <c:spPr>
            <a:solidFill>
              <a:schemeClr val="accent2"/>
            </a:solidFill>
            <a:ln>
              <a:noFill/>
            </a:ln>
            <a:effectLst/>
          </c:spPr>
          <c:invertIfNegative val="0"/>
          <c:cat>
            <c:numRef>
              <c:extLst>
                <c:ext xmlns:c15="http://schemas.microsoft.com/office/drawing/2012/chart" uri="{02D57815-91ED-43cb-92C2-25804820EDAC}">
                  <c15:fullRef>
                    <c15:sqref>Résultats!$I$8:$L$8</c15:sqref>
                  </c15:fullRef>
                </c:ext>
              </c:extLst>
              <c:f>Résultats!$I$8:$J$8</c:f>
              <c:numCache>
                <c:formatCode>General</c:formatCode>
                <c:ptCount val="2"/>
                <c:pt idx="0">
                  <c:v>2018</c:v>
                </c:pt>
                <c:pt idx="1">
                  <c:v>2030</c:v>
                </c:pt>
              </c:numCache>
            </c:numRef>
          </c:cat>
          <c:val>
            <c:numRef>
              <c:extLst>
                <c:ext xmlns:c15="http://schemas.microsoft.com/office/drawing/2012/chart" uri="{02D57815-91ED-43cb-92C2-25804820EDAC}">
                  <c15:fullRef>
                    <c15:sqref>Résultats!$I$10:$L$10</c15:sqref>
                  </c15:fullRef>
                </c:ext>
              </c:extLst>
              <c:f>Résultats!$I$10:$J$10</c:f>
              <c:numCache>
                <c:formatCode>#,##0</c:formatCode>
                <c:ptCount val="2"/>
                <c:pt idx="0">
                  <c:v>418403.563006129</c:v>
                </c:pt>
                <c:pt idx="1">
                  <c:v>418403.563006129</c:v>
                </c:pt>
              </c:numCache>
            </c:numRef>
          </c:val>
          <c:extLst>
            <c:ext xmlns:c16="http://schemas.microsoft.com/office/drawing/2014/chart" uri="{C3380CC4-5D6E-409C-BE32-E72D297353CC}">
              <c16:uniqueId val="{00000001-190C-4388-AEB5-047975CE8103}"/>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extLst>
                <c:ext xmlns:c15="http://schemas.microsoft.com/office/drawing/2012/chart" uri="{02D57815-91ED-43cb-92C2-25804820EDAC}">
                  <c15:fullRef>
                    <c15:sqref>Résultats!$I$8:$L$8</c15:sqref>
                  </c15:fullRef>
                </c:ext>
              </c:extLst>
              <c:f>Résultats!$I$8:$K$8</c:f>
              <c:numCache>
                <c:formatCode>General</c:formatCode>
                <c:ptCount val="3"/>
                <c:pt idx="0">
                  <c:v>2018</c:v>
                </c:pt>
                <c:pt idx="1">
                  <c:v>2030</c:v>
                </c:pt>
                <c:pt idx="2">
                  <c:v>2040</c:v>
                </c:pt>
              </c:numCache>
            </c:numRef>
          </c:cat>
          <c:val>
            <c:numRef>
              <c:extLst>
                <c:ext xmlns:c15="http://schemas.microsoft.com/office/drawing/2012/chart" uri="{02D57815-91ED-43cb-92C2-25804820EDAC}">
                  <c15:fullRef>
                    <c15:sqref>Résultats!$I$9:$L$9</c15:sqref>
                  </c15:fullRef>
                </c:ext>
              </c:extLst>
              <c:f>Résultats!$I$9:$K$9</c:f>
              <c:numCache>
                <c:formatCode>_-* #,##0_-;\-* #,##0_-;_-* \-??_-;_-@_-</c:formatCode>
                <c:ptCount val="3"/>
                <c:pt idx="0">
                  <c:v>4117063.0630000001</c:v>
                </c:pt>
                <c:pt idx="1">
                  <c:v>3894346.3596468018</c:v>
                </c:pt>
                <c:pt idx="2">
                  <c:v>3538459.8691628762</c:v>
                </c:pt>
              </c:numCache>
            </c:numRef>
          </c:val>
          <c:extLst>
            <c:ext xmlns:c16="http://schemas.microsoft.com/office/drawing/2014/chart" uri="{C3380CC4-5D6E-409C-BE32-E72D297353CC}">
              <c16:uniqueId val="{00000000-ECEC-4800-917F-7465DC3C42AA}"/>
            </c:ext>
          </c:extLst>
        </c:ser>
        <c:ser>
          <c:idx val="1"/>
          <c:order val="1"/>
          <c:tx>
            <c:strRef>
              <c:f>Résultats!$H$10</c:f>
              <c:strCache>
                <c:ptCount val="1"/>
                <c:pt idx="0">
                  <c:v>Production</c:v>
                </c:pt>
              </c:strCache>
            </c:strRef>
          </c:tx>
          <c:spPr>
            <a:solidFill>
              <a:schemeClr val="accent2"/>
            </a:solidFill>
            <a:ln>
              <a:noFill/>
            </a:ln>
            <a:effectLst/>
          </c:spPr>
          <c:invertIfNegative val="0"/>
          <c:cat>
            <c:numRef>
              <c:extLst>
                <c:ext xmlns:c15="http://schemas.microsoft.com/office/drawing/2012/chart" uri="{02D57815-91ED-43cb-92C2-25804820EDAC}">
                  <c15:fullRef>
                    <c15:sqref>Résultats!$I$8:$L$8</c15:sqref>
                  </c15:fullRef>
                </c:ext>
              </c:extLst>
              <c:f>Résultats!$I$8:$K$8</c:f>
              <c:numCache>
                <c:formatCode>General</c:formatCode>
                <c:ptCount val="3"/>
                <c:pt idx="0">
                  <c:v>2018</c:v>
                </c:pt>
                <c:pt idx="1">
                  <c:v>2030</c:v>
                </c:pt>
                <c:pt idx="2">
                  <c:v>2040</c:v>
                </c:pt>
              </c:numCache>
            </c:numRef>
          </c:cat>
          <c:val>
            <c:numRef>
              <c:extLst>
                <c:ext xmlns:c15="http://schemas.microsoft.com/office/drawing/2012/chart" uri="{02D57815-91ED-43cb-92C2-25804820EDAC}">
                  <c15:fullRef>
                    <c15:sqref>Résultats!$I$10:$L$10</c15:sqref>
                  </c15:fullRef>
                </c:ext>
              </c:extLst>
              <c:f>Résultats!$I$10:$K$10</c:f>
              <c:numCache>
                <c:formatCode>#,##0</c:formatCode>
                <c:ptCount val="3"/>
                <c:pt idx="0">
                  <c:v>418403.563006129</c:v>
                </c:pt>
                <c:pt idx="1">
                  <c:v>418403.563006129</c:v>
                </c:pt>
                <c:pt idx="2">
                  <c:v>418403.563006129</c:v>
                </c:pt>
              </c:numCache>
            </c:numRef>
          </c:val>
          <c:extLst>
            <c:ext xmlns:c16="http://schemas.microsoft.com/office/drawing/2014/chart" uri="{C3380CC4-5D6E-409C-BE32-E72D297353CC}">
              <c16:uniqueId val="{00000001-ECEC-4800-917F-7465DC3C42AA}"/>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f>Résultats!$I$8:$L$8</c:f>
              <c:numCache>
                <c:formatCode>General</c:formatCode>
                <c:ptCount val="4"/>
                <c:pt idx="0">
                  <c:v>2018</c:v>
                </c:pt>
                <c:pt idx="1">
                  <c:v>2030</c:v>
                </c:pt>
                <c:pt idx="2">
                  <c:v>2040</c:v>
                </c:pt>
                <c:pt idx="3">
                  <c:v>2050</c:v>
                </c:pt>
              </c:numCache>
            </c:numRef>
          </c:cat>
          <c:val>
            <c:numRef>
              <c:f>Résultats!$I$9:$L$9</c:f>
              <c:numCache>
                <c:formatCode>_-* #,##0_-;\-* #,##0_-;_-* \-??_-;_-@_-</c:formatCode>
                <c:ptCount val="4"/>
                <c:pt idx="0">
                  <c:v>4117063.0630000001</c:v>
                </c:pt>
                <c:pt idx="1">
                  <c:v>3894346.3596468018</c:v>
                </c:pt>
                <c:pt idx="2">
                  <c:v>3538459.8691628762</c:v>
                </c:pt>
                <c:pt idx="3">
                  <c:v>2859481.5644556927</c:v>
                </c:pt>
              </c:numCache>
            </c:numRef>
          </c:val>
          <c:extLst>
            <c:ext xmlns:c16="http://schemas.microsoft.com/office/drawing/2014/chart" uri="{C3380CC4-5D6E-409C-BE32-E72D297353CC}">
              <c16:uniqueId val="{00000000-567C-488A-A2E1-77589D4B9C7A}"/>
            </c:ext>
          </c:extLst>
        </c:ser>
        <c:ser>
          <c:idx val="1"/>
          <c:order val="1"/>
          <c:tx>
            <c:strRef>
              <c:f>Résultats!$H$10</c:f>
              <c:strCache>
                <c:ptCount val="1"/>
                <c:pt idx="0">
                  <c:v>Production</c:v>
                </c:pt>
              </c:strCache>
            </c:strRef>
          </c:tx>
          <c:spPr>
            <a:solidFill>
              <a:schemeClr val="accent2"/>
            </a:solidFill>
            <a:ln>
              <a:noFill/>
            </a:ln>
            <a:effectLst/>
          </c:spPr>
          <c:invertIfNegative val="0"/>
          <c:cat>
            <c:numRef>
              <c:f>Résultats!$I$8:$L$8</c:f>
              <c:numCache>
                <c:formatCode>General</c:formatCode>
                <c:ptCount val="4"/>
                <c:pt idx="0">
                  <c:v>2018</c:v>
                </c:pt>
                <c:pt idx="1">
                  <c:v>2030</c:v>
                </c:pt>
                <c:pt idx="2">
                  <c:v>2040</c:v>
                </c:pt>
                <c:pt idx="3">
                  <c:v>2050</c:v>
                </c:pt>
              </c:numCache>
            </c:numRef>
          </c:cat>
          <c:val>
            <c:numRef>
              <c:f>Résultats!$I$10:$L$10</c:f>
              <c:numCache>
                <c:formatCode>#,##0</c:formatCode>
                <c:ptCount val="4"/>
                <c:pt idx="0">
                  <c:v>418403.563006129</c:v>
                </c:pt>
                <c:pt idx="1">
                  <c:v>418403.563006129</c:v>
                </c:pt>
                <c:pt idx="2">
                  <c:v>418403.563006129</c:v>
                </c:pt>
                <c:pt idx="3">
                  <c:v>418403.563006129</c:v>
                </c:pt>
              </c:numCache>
            </c:numRef>
          </c:val>
          <c:extLst>
            <c:ext xmlns:c16="http://schemas.microsoft.com/office/drawing/2014/chart" uri="{C3380CC4-5D6E-409C-BE32-E72D297353CC}">
              <c16:uniqueId val="{00000001-567C-488A-A2E1-77589D4B9C7A}"/>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4.xml"/><Relationship Id="rId5" Type="http://schemas.openxmlformats.org/officeDocument/2006/relationships/image" Target="../media/image4.png"/><Relationship Id="rId10" Type="http://schemas.openxmlformats.org/officeDocument/2006/relationships/chart" Target="../charts/chart3.xml"/><Relationship Id="rId4" Type="http://schemas.openxmlformats.org/officeDocument/2006/relationships/image" Target="../media/image3.png"/><Relationship Id="rId9"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129960</xdr:colOff>
      <xdr:row>2</xdr:row>
      <xdr:rowOff>83520</xdr:rowOff>
    </xdr:from>
    <xdr:to>
      <xdr:col>8</xdr:col>
      <xdr:colOff>539610</xdr:colOff>
      <xdr:row>13</xdr:row>
      <xdr:rowOff>201960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118080</xdr:colOff>
      <xdr:row>21</xdr:row>
      <xdr:rowOff>24480</xdr:rowOff>
    </xdr:from>
    <xdr:to>
      <xdr:col>6</xdr:col>
      <xdr:colOff>410760</xdr:colOff>
      <xdr:row>22</xdr:row>
      <xdr:rowOff>37800</xdr:rowOff>
    </xdr:to>
    <xdr:pic>
      <xdr:nvPicPr>
        <xdr:cNvPr id="3" name="Image 3" descr="L'énergie éolienne - Icônes électronique gratuites">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5450040" y="5253480"/>
          <a:ext cx="292680" cy="289440"/>
        </a:xfrm>
        <a:prstGeom prst="rect">
          <a:avLst/>
        </a:prstGeom>
        <a:ln w="0">
          <a:noFill/>
        </a:ln>
      </xdr:spPr>
    </xdr:pic>
    <xdr:clientData/>
  </xdr:twoCellAnchor>
  <xdr:twoCellAnchor editAs="oneCell">
    <xdr:from>
      <xdr:col>11</xdr:col>
      <xdr:colOff>59040</xdr:colOff>
      <xdr:row>25</xdr:row>
      <xdr:rowOff>18000</xdr:rowOff>
    </xdr:from>
    <xdr:to>
      <xdr:col>11</xdr:col>
      <xdr:colOff>318960</xdr:colOff>
      <xdr:row>26</xdr:row>
      <xdr:rowOff>15840</xdr:rowOff>
    </xdr:to>
    <xdr:pic>
      <xdr:nvPicPr>
        <xdr:cNvPr id="4" name="Image 8" descr="Panneau solaire - Icônes la technologie gratuites">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xdr:blipFill>
      <xdr:spPr>
        <a:xfrm>
          <a:off x="10509840" y="6437520"/>
          <a:ext cx="259920" cy="264600"/>
        </a:xfrm>
        <a:prstGeom prst="rect">
          <a:avLst/>
        </a:prstGeom>
        <a:ln w="0">
          <a:noFill/>
        </a:ln>
      </xdr:spPr>
    </xdr:pic>
    <xdr:clientData/>
  </xdr:twoCellAnchor>
  <xdr:twoCellAnchor editAs="oneCell">
    <xdr:from>
      <xdr:col>10</xdr:col>
      <xdr:colOff>763920</xdr:colOff>
      <xdr:row>22</xdr:row>
      <xdr:rowOff>286200</xdr:rowOff>
    </xdr:from>
    <xdr:to>
      <xdr:col>11</xdr:col>
      <xdr:colOff>372600</xdr:colOff>
      <xdr:row>24</xdr:row>
      <xdr:rowOff>10440</xdr:rowOff>
    </xdr:to>
    <xdr:pic>
      <xdr:nvPicPr>
        <xdr:cNvPr id="5" name="Image 10" descr="Valorisation de la matière organique par la méthanisation territoriale à  Bannalec par CVE Biogaz de Bannalec">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4"/>
        <a:stretch/>
      </xdr:blipFill>
      <xdr:spPr>
        <a:xfrm>
          <a:off x="10388520" y="5791320"/>
          <a:ext cx="434880" cy="324360"/>
        </a:xfrm>
        <a:prstGeom prst="rect">
          <a:avLst/>
        </a:prstGeom>
        <a:ln w="0">
          <a:noFill/>
        </a:ln>
      </xdr:spPr>
    </xdr:pic>
    <xdr:clientData/>
  </xdr:twoCellAnchor>
  <xdr:twoCellAnchor editAs="oneCell">
    <xdr:from>
      <xdr:col>6</xdr:col>
      <xdr:colOff>46440</xdr:colOff>
      <xdr:row>22</xdr:row>
      <xdr:rowOff>286920</xdr:rowOff>
    </xdr:from>
    <xdr:to>
      <xdr:col>6</xdr:col>
      <xdr:colOff>458640</xdr:colOff>
      <xdr:row>24</xdr:row>
      <xdr:rowOff>30240</xdr:rowOff>
    </xdr:to>
    <xdr:pic>
      <xdr:nvPicPr>
        <xdr:cNvPr id="6" name="Image 2" descr="Valorisation de la matière organique par la méthanisation territoriale à  Bannalec par CVE Biogaz de Bannalec">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5"/>
        <a:stretch/>
      </xdr:blipFill>
      <xdr:spPr>
        <a:xfrm>
          <a:off x="5378400" y="5792040"/>
          <a:ext cx="412200" cy="343440"/>
        </a:xfrm>
        <a:prstGeom prst="rect">
          <a:avLst/>
        </a:prstGeom>
        <a:ln w="0">
          <a:noFill/>
        </a:ln>
      </xdr:spPr>
    </xdr:pic>
    <xdr:clientData/>
  </xdr:twoCellAnchor>
  <xdr:twoCellAnchor editAs="oneCell">
    <xdr:from>
      <xdr:col>6</xdr:col>
      <xdr:colOff>66240</xdr:colOff>
      <xdr:row>24</xdr:row>
      <xdr:rowOff>273960</xdr:rowOff>
    </xdr:from>
    <xdr:to>
      <xdr:col>6</xdr:col>
      <xdr:colOff>410760</xdr:colOff>
      <xdr:row>26</xdr:row>
      <xdr:rowOff>41400</xdr:rowOff>
    </xdr:to>
    <xdr:pic>
      <xdr:nvPicPr>
        <xdr:cNvPr id="7" name="Image 4" descr="Panneau solaire - Icônes la technologie gratuites">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6"/>
        <a:stretch/>
      </xdr:blipFill>
      <xdr:spPr>
        <a:xfrm>
          <a:off x="5398200" y="6379200"/>
          <a:ext cx="344520" cy="348480"/>
        </a:xfrm>
        <a:prstGeom prst="rect">
          <a:avLst/>
        </a:prstGeom>
        <a:ln w="0">
          <a:noFill/>
        </a:ln>
      </xdr:spPr>
    </xdr:pic>
    <xdr:clientData/>
  </xdr:twoCellAnchor>
  <xdr:twoCellAnchor editAs="oneCell">
    <xdr:from>
      <xdr:col>6</xdr:col>
      <xdr:colOff>75825</xdr:colOff>
      <xdr:row>30</xdr:row>
      <xdr:rowOff>257985</xdr:rowOff>
    </xdr:from>
    <xdr:to>
      <xdr:col>6</xdr:col>
      <xdr:colOff>405945</xdr:colOff>
      <xdr:row>31</xdr:row>
      <xdr:rowOff>267795</xdr:rowOff>
    </xdr:to>
    <xdr:pic>
      <xdr:nvPicPr>
        <xdr:cNvPr id="8" name="Image 5" descr="Stickers et autocollant flamme">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7"/>
        <a:stretch/>
      </xdr:blipFill>
      <xdr:spPr>
        <a:xfrm>
          <a:off x="5114550" y="8125635"/>
          <a:ext cx="330120" cy="324135"/>
        </a:xfrm>
        <a:prstGeom prst="rect">
          <a:avLst/>
        </a:prstGeom>
        <a:ln w="0">
          <a:noFill/>
        </a:ln>
      </xdr:spPr>
    </xdr:pic>
    <xdr:clientData/>
  </xdr:twoCellAnchor>
  <xdr:twoCellAnchor editAs="oneCell">
    <xdr:from>
      <xdr:col>11</xdr:col>
      <xdr:colOff>52170</xdr:colOff>
      <xdr:row>30</xdr:row>
      <xdr:rowOff>282015</xdr:rowOff>
    </xdr:from>
    <xdr:to>
      <xdr:col>11</xdr:col>
      <xdr:colOff>377610</xdr:colOff>
      <xdr:row>32</xdr:row>
      <xdr:rowOff>14925</xdr:rowOff>
    </xdr:to>
    <xdr:pic>
      <xdr:nvPicPr>
        <xdr:cNvPr id="9" name="Image 7" descr="Stickers et autocollant flamme">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7"/>
        <a:stretch/>
      </xdr:blipFill>
      <xdr:spPr>
        <a:xfrm>
          <a:off x="9929595" y="8149665"/>
          <a:ext cx="325440" cy="323460"/>
        </a:xfrm>
        <a:prstGeom prst="rect">
          <a:avLst/>
        </a:prstGeom>
        <a:ln w="0">
          <a:noFill/>
        </a:ln>
      </xdr:spPr>
    </xdr:pic>
    <xdr:clientData/>
  </xdr:twoCellAnchor>
  <xdr:twoCellAnchor>
    <xdr:from>
      <xdr:col>12</xdr:col>
      <xdr:colOff>361080</xdr:colOff>
      <xdr:row>19</xdr:row>
      <xdr:rowOff>298080</xdr:rowOff>
    </xdr:from>
    <xdr:to>
      <xdr:col>12</xdr:col>
      <xdr:colOff>542520</xdr:colOff>
      <xdr:row>21</xdr:row>
      <xdr:rowOff>6840</xdr:rowOff>
    </xdr:to>
    <xdr:sp macro="" textlink="">
      <xdr:nvSpPr>
        <xdr:cNvPr id="10" name="Flèche : bas 6">
          <a:extLst>
            <a:ext uri="{FF2B5EF4-FFF2-40B4-BE49-F238E27FC236}">
              <a16:creationId xmlns:a16="http://schemas.microsoft.com/office/drawing/2014/main" id="{00000000-0008-0000-0100-00000A000000}"/>
            </a:ext>
          </a:extLst>
        </xdr:cNvPr>
        <xdr:cNvSpPr/>
      </xdr:nvSpPr>
      <xdr:spPr>
        <a:xfrm>
          <a:off x="11296080" y="4898520"/>
          <a:ext cx="181440" cy="33732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25</xdr:row>
      <xdr:rowOff>9360</xdr:rowOff>
    </xdr:from>
    <xdr:to>
      <xdr:col>15</xdr:col>
      <xdr:colOff>600480</xdr:colOff>
      <xdr:row>28</xdr:row>
      <xdr:rowOff>8640</xdr:rowOff>
    </xdr:to>
    <xdr:sp macro="" textlink="">
      <xdr:nvSpPr>
        <xdr:cNvPr id="11" name="Accolade fermante 12">
          <a:extLst>
            <a:ext uri="{FF2B5EF4-FFF2-40B4-BE49-F238E27FC236}">
              <a16:creationId xmlns:a16="http://schemas.microsoft.com/office/drawing/2014/main" id="{00000000-0008-0000-0100-00000B000000}"/>
            </a:ext>
          </a:extLst>
        </xdr:cNvPr>
        <xdr:cNvSpPr/>
      </xdr:nvSpPr>
      <xdr:spPr>
        <a:xfrm>
          <a:off x="14712840" y="6428880"/>
          <a:ext cx="552960" cy="89496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twoCellAnchor>
    <xdr:from>
      <xdr:col>2</xdr:col>
      <xdr:colOff>436320</xdr:colOff>
      <xdr:row>21</xdr:row>
      <xdr:rowOff>15120</xdr:rowOff>
    </xdr:from>
    <xdr:to>
      <xdr:col>2</xdr:col>
      <xdr:colOff>617760</xdr:colOff>
      <xdr:row>22</xdr:row>
      <xdr:rowOff>18720</xdr:rowOff>
    </xdr:to>
    <xdr:sp macro="" textlink="">
      <xdr:nvSpPr>
        <xdr:cNvPr id="12" name="Flèche : bas 13">
          <a:extLst>
            <a:ext uri="{FF2B5EF4-FFF2-40B4-BE49-F238E27FC236}">
              <a16:creationId xmlns:a16="http://schemas.microsoft.com/office/drawing/2014/main" id="{00000000-0008-0000-0100-00000C000000}"/>
            </a:ext>
          </a:extLst>
        </xdr:cNvPr>
        <xdr:cNvSpPr/>
      </xdr:nvSpPr>
      <xdr:spPr>
        <a:xfrm>
          <a:off x="3338640" y="5244120"/>
          <a:ext cx="181440" cy="279720"/>
        </a:xfrm>
        <a:prstGeom prst="downArrow">
          <a:avLst>
            <a:gd name="adj1" fmla="val 50000"/>
            <a:gd name="adj2" fmla="val 50000"/>
          </a:avLst>
        </a:prstGeom>
        <a:solidFill>
          <a:srgbClr val="FFC000"/>
        </a:solidFill>
        <a:ln w="0">
          <a:solidFill>
            <a:srgbClr val="FFC000"/>
          </a:solidFill>
        </a:ln>
      </xdr:spPr>
      <xdr:style>
        <a:lnRef idx="2">
          <a:schemeClr val="accent1">
            <a:shade val="15000"/>
          </a:schemeClr>
        </a:lnRef>
        <a:fillRef idx="1">
          <a:schemeClr val="accent1"/>
        </a:fillRef>
        <a:effectRef idx="0">
          <a:schemeClr val="accent1"/>
        </a:effectRef>
        <a:fontRef idx="minor"/>
      </xdr:style>
    </xdr:sp>
    <xdr:clientData/>
  </xdr:twoCellAnchor>
  <xdr:twoCellAnchor editAs="oneCell">
    <xdr:from>
      <xdr:col>6</xdr:col>
      <xdr:colOff>89280</xdr:colOff>
      <xdr:row>43</xdr:row>
      <xdr:rowOff>309960</xdr:rowOff>
    </xdr:from>
    <xdr:to>
      <xdr:col>6</xdr:col>
      <xdr:colOff>381960</xdr:colOff>
      <xdr:row>44</xdr:row>
      <xdr:rowOff>285120</xdr:rowOff>
    </xdr:to>
    <xdr:pic>
      <xdr:nvPicPr>
        <xdr:cNvPr id="13" name="Image 11" descr="L'énergie éolienne - Icônes électronique gratuites">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2"/>
        <a:stretch/>
      </xdr:blipFill>
      <xdr:spPr>
        <a:xfrm>
          <a:off x="5421240" y="9863280"/>
          <a:ext cx="292680" cy="289440"/>
        </a:xfrm>
        <a:prstGeom prst="rect">
          <a:avLst/>
        </a:prstGeom>
        <a:ln w="0">
          <a:noFill/>
        </a:ln>
      </xdr:spPr>
    </xdr:pic>
    <xdr:clientData/>
  </xdr:twoCellAnchor>
  <xdr:twoCellAnchor editAs="oneCell">
    <xdr:from>
      <xdr:col>11</xdr:col>
      <xdr:colOff>27000</xdr:colOff>
      <xdr:row>43</xdr:row>
      <xdr:rowOff>303480</xdr:rowOff>
    </xdr:from>
    <xdr:to>
      <xdr:col>11</xdr:col>
      <xdr:colOff>387720</xdr:colOff>
      <xdr:row>45</xdr:row>
      <xdr:rowOff>49320</xdr:rowOff>
    </xdr:to>
    <xdr:pic>
      <xdr:nvPicPr>
        <xdr:cNvPr id="14" name="Image 15" descr="L'énergie éolienne - Icônes électronique gratuites">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8"/>
        <a:stretch/>
      </xdr:blipFill>
      <xdr:spPr>
        <a:xfrm>
          <a:off x="10477800" y="9856800"/>
          <a:ext cx="360720" cy="355680"/>
        </a:xfrm>
        <a:prstGeom prst="rect">
          <a:avLst/>
        </a:prstGeom>
        <a:ln w="0">
          <a:noFill/>
        </a:ln>
      </xdr:spPr>
    </xdr:pic>
    <xdr:clientData/>
  </xdr:twoCellAnchor>
  <xdr:twoCellAnchor editAs="oneCell">
    <xdr:from>
      <xdr:col>11</xdr:col>
      <xdr:colOff>50040</xdr:colOff>
      <xdr:row>45</xdr:row>
      <xdr:rowOff>276120</xdr:rowOff>
    </xdr:from>
    <xdr:to>
      <xdr:col>11</xdr:col>
      <xdr:colOff>439560</xdr:colOff>
      <xdr:row>47</xdr:row>
      <xdr:rowOff>10080</xdr:rowOff>
    </xdr:to>
    <xdr:pic>
      <xdr:nvPicPr>
        <xdr:cNvPr id="15" name="Image 16" descr="Valorisation de la matière organique par la méthanisation territoriale à  Bannalec par CVE Biogaz de Bannalec">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4"/>
        <a:stretch/>
      </xdr:blipFill>
      <xdr:spPr>
        <a:xfrm>
          <a:off x="10500840" y="10439280"/>
          <a:ext cx="389520" cy="324360"/>
        </a:xfrm>
        <a:prstGeom prst="rect">
          <a:avLst/>
        </a:prstGeom>
        <a:ln w="0">
          <a:noFill/>
        </a:ln>
      </xdr:spPr>
    </xdr:pic>
    <xdr:clientData/>
  </xdr:twoCellAnchor>
  <xdr:twoCellAnchor editAs="oneCell">
    <xdr:from>
      <xdr:col>6</xdr:col>
      <xdr:colOff>36720</xdr:colOff>
      <xdr:row>45</xdr:row>
      <xdr:rowOff>286560</xdr:rowOff>
    </xdr:from>
    <xdr:to>
      <xdr:col>6</xdr:col>
      <xdr:colOff>448920</xdr:colOff>
      <xdr:row>47</xdr:row>
      <xdr:rowOff>39600</xdr:rowOff>
    </xdr:to>
    <xdr:pic>
      <xdr:nvPicPr>
        <xdr:cNvPr id="16" name="Image 17" descr="Valorisation de la matière organique par la méthanisation territoriale à  Bannalec par CVE Biogaz de Bannalec">
          <a:extLst>
            <a:ext uri="{FF2B5EF4-FFF2-40B4-BE49-F238E27FC236}">
              <a16:creationId xmlns:a16="http://schemas.microsoft.com/office/drawing/2014/main" id="{00000000-0008-0000-0100-000010000000}"/>
            </a:ext>
          </a:extLst>
        </xdr:cNvPr>
        <xdr:cNvPicPr/>
      </xdr:nvPicPr>
      <xdr:blipFill>
        <a:blip xmlns:r="http://schemas.openxmlformats.org/officeDocument/2006/relationships" r:embed="rId5"/>
        <a:stretch/>
      </xdr:blipFill>
      <xdr:spPr>
        <a:xfrm>
          <a:off x="5368680" y="10449720"/>
          <a:ext cx="412200" cy="343440"/>
        </a:xfrm>
        <a:prstGeom prst="rect">
          <a:avLst/>
        </a:prstGeom>
        <a:ln w="0">
          <a:noFill/>
        </a:ln>
      </xdr:spPr>
    </xdr:pic>
    <xdr:clientData/>
  </xdr:twoCellAnchor>
  <xdr:twoCellAnchor editAs="oneCell">
    <xdr:from>
      <xdr:col>6</xdr:col>
      <xdr:colOff>75960</xdr:colOff>
      <xdr:row>47</xdr:row>
      <xdr:rowOff>263880</xdr:rowOff>
    </xdr:from>
    <xdr:to>
      <xdr:col>6</xdr:col>
      <xdr:colOff>420480</xdr:colOff>
      <xdr:row>49</xdr:row>
      <xdr:rowOff>21960</xdr:rowOff>
    </xdr:to>
    <xdr:pic>
      <xdr:nvPicPr>
        <xdr:cNvPr id="17" name="Image 18" descr="Panneau solaire - Icônes la technologie gratuites">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6"/>
        <a:stretch/>
      </xdr:blipFill>
      <xdr:spPr>
        <a:xfrm>
          <a:off x="5407920" y="11017440"/>
          <a:ext cx="344520" cy="348480"/>
        </a:xfrm>
        <a:prstGeom prst="rect">
          <a:avLst/>
        </a:prstGeom>
        <a:ln w="0">
          <a:noFill/>
        </a:ln>
      </xdr:spPr>
    </xdr:pic>
    <xdr:clientData/>
  </xdr:twoCellAnchor>
  <xdr:twoCellAnchor>
    <xdr:from>
      <xdr:col>2</xdr:col>
      <xdr:colOff>455760</xdr:colOff>
      <xdr:row>44</xdr:row>
      <xdr:rowOff>34200</xdr:rowOff>
    </xdr:from>
    <xdr:to>
      <xdr:col>2</xdr:col>
      <xdr:colOff>637200</xdr:colOff>
      <xdr:row>44</xdr:row>
      <xdr:rowOff>237960</xdr:rowOff>
    </xdr:to>
    <xdr:sp macro="" textlink="">
      <xdr:nvSpPr>
        <xdr:cNvPr id="20" name="Flèche : bas 23">
          <a:extLst>
            <a:ext uri="{FF2B5EF4-FFF2-40B4-BE49-F238E27FC236}">
              <a16:creationId xmlns:a16="http://schemas.microsoft.com/office/drawing/2014/main" id="{00000000-0008-0000-0100-000014000000}"/>
            </a:ext>
          </a:extLst>
        </xdr:cNvPr>
        <xdr:cNvSpPr/>
      </xdr:nvSpPr>
      <xdr:spPr>
        <a:xfrm>
          <a:off x="3358080" y="9901800"/>
          <a:ext cx="181440" cy="203760"/>
        </a:xfrm>
        <a:prstGeom prst="downArrow">
          <a:avLst>
            <a:gd name="adj1" fmla="val 50000"/>
            <a:gd name="adj2" fmla="val 50000"/>
          </a:avLst>
        </a:prstGeom>
        <a:solidFill>
          <a:srgbClr val="FFC000"/>
        </a:solidFill>
        <a:ln w="0">
          <a:solidFill>
            <a:srgbClr val="FFC000"/>
          </a:solidFill>
        </a:ln>
      </xdr:spPr>
      <xdr:style>
        <a:lnRef idx="2">
          <a:schemeClr val="accent1">
            <a:shade val="15000"/>
          </a:schemeClr>
        </a:lnRef>
        <a:fillRef idx="1">
          <a:schemeClr val="accent1"/>
        </a:fillRef>
        <a:effectRef idx="0">
          <a:schemeClr val="accent1"/>
        </a:effectRef>
        <a:fontRef idx="minor"/>
      </xdr:style>
    </xdr:sp>
    <xdr:clientData/>
  </xdr:twoCellAnchor>
  <xdr:twoCellAnchor editAs="oneCell">
    <xdr:from>
      <xdr:col>6</xdr:col>
      <xdr:colOff>60840</xdr:colOff>
      <xdr:row>67</xdr:row>
      <xdr:rowOff>33840</xdr:rowOff>
    </xdr:from>
    <xdr:to>
      <xdr:col>6</xdr:col>
      <xdr:colOff>353520</xdr:colOff>
      <xdr:row>68</xdr:row>
      <xdr:rowOff>27720</xdr:rowOff>
    </xdr:to>
    <xdr:pic>
      <xdr:nvPicPr>
        <xdr:cNvPr id="21" name="Image 24" descr="L'énergie éolienne - Icônes électronique gratuites">
          <a:extLst>
            <a:ext uri="{FF2B5EF4-FFF2-40B4-BE49-F238E27FC236}">
              <a16:creationId xmlns:a16="http://schemas.microsoft.com/office/drawing/2014/main" id="{00000000-0008-0000-0100-000015000000}"/>
            </a:ext>
          </a:extLst>
        </xdr:cNvPr>
        <xdr:cNvPicPr/>
      </xdr:nvPicPr>
      <xdr:blipFill>
        <a:blip xmlns:r="http://schemas.openxmlformats.org/officeDocument/2006/relationships" r:embed="rId2"/>
        <a:stretch/>
      </xdr:blipFill>
      <xdr:spPr>
        <a:xfrm>
          <a:off x="5392800" y="14597280"/>
          <a:ext cx="292680" cy="289440"/>
        </a:xfrm>
        <a:prstGeom prst="rect">
          <a:avLst/>
        </a:prstGeom>
        <a:ln w="0">
          <a:noFill/>
        </a:ln>
      </xdr:spPr>
    </xdr:pic>
    <xdr:clientData/>
  </xdr:twoCellAnchor>
  <xdr:twoCellAnchor editAs="oneCell">
    <xdr:from>
      <xdr:col>11</xdr:col>
      <xdr:colOff>2520</xdr:colOff>
      <xdr:row>69</xdr:row>
      <xdr:rowOff>0</xdr:rowOff>
    </xdr:from>
    <xdr:to>
      <xdr:col>11</xdr:col>
      <xdr:colOff>392040</xdr:colOff>
      <xdr:row>70</xdr:row>
      <xdr:rowOff>29160</xdr:rowOff>
    </xdr:to>
    <xdr:pic>
      <xdr:nvPicPr>
        <xdr:cNvPr id="22" name="Image 27" descr="Valorisation de la matière organique par la méthanisation territoriale à  Bannalec par CVE Biogaz de Bannalec">
          <a:extLst>
            <a:ext uri="{FF2B5EF4-FFF2-40B4-BE49-F238E27FC236}">
              <a16:creationId xmlns:a16="http://schemas.microsoft.com/office/drawing/2014/main" id="{00000000-0008-0000-0100-000016000000}"/>
            </a:ext>
          </a:extLst>
        </xdr:cNvPr>
        <xdr:cNvPicPr/>
      </xdr:nvPicPr>
      <xdr:blipFill>
        <a:blip xmlns:r="http://schemas.openxmlformats.org/officeDocument/2006/relationships" r:embed="rId4"/>
        <a:stretch/>
      </xdr:blipFill>
      <xdr:spPr>
        <a:xfrm>
          <a:off x="10453320" y="15154200"/>
          <a:ext cx="389520" cy="324360"/>
        </a:xfrm>
        <a:prstGeom prst="rect">
          <a:avLst/>
        </a:prstGeom>
        <a:ln w="0">
          <a:noFill/>
        </a:ln>
      </xdr:spPr>
    </xdr:pic>
    <xdr:clientData/>
  </xdr:twoCellAnchor>
  <xdr:twoCellAnchor editAs="oneCell">
    <xdr:from>
      <xdr:col>6</xdr:col>
      <xdr:colOff>27360</xdr:colOff>
      <xdr:row>68</xdr:row>
      <xdr:rowOff>267480</xdr:rowOff>
    </xdr:from>
    <xdr:to>
      <xdr:col>6</xdr:col>
      <xdr:colOff>439560</xdr:colOff>
      <xdr:row>70</xdr:row>
      <xdr:rowOff>20520</xdr:rowOff>
    </xdr:to>
    <xdr:pic>
      <xdr:nvPicPr>
        <xdr:cNvPr id="23" name="Image 28" descr="Valorisation de la matière organique par la méthanisation territoriale à  Bannalec par CVE Biogaz de Bannalec">
          <a:extLst>
            <a:ext uri="{FF2B5EF4-FFF2-40B4-BE49-F238E27FC236}">
              <a16:creationId xmlns:a16="http://schemas.microsoft.com/office/drawing/2014/main" id="{00000000-0008-0000-0100-000017000000}"/>
            </a:ext>
          </a:extLst>
        </xdr:cNvPr>
        <xdr:cNvPicPr/>
      </xdr:nvPicPr>
      <xdr:blipFill>
        <a:blip xmlns:r="http://schemas.openxmlformats.org/officeDocument/2006/relationships" r:embed="rId5"/>
        <a:stretch/>
      </xdr:blipFill>
      <xdr:spPr>
        <a:xfrm>
          <a:off x="5359320" y="15126480"/>
          <a:ext cx="412200" cy="343440"/>
        </a:xfrm>
        <a:prstGeom prst="rect">
          <a:avLst/>
        </a:prstGeom>
        <a:ln w="0">
          <a:noFill/>
        </a:ln>
      </xdr:spPr>
    </xdr:pic>
    <xdr:clientData/>
  </xdr:twoCellAnchor>
  <xdr:twoCellAnchor editAs="oneCell">
    <xdr:from>
      <xdr:col>6</xdr:col>
      <xdr:colOff>85320</xdr:colOff>
      <xdr:row>70</xdr:row>
      <xdr:rowOff>292680</xdr:rowOff>
    </xdr:from>
    <xdr:to>
      <xdr:col>6</xdr:col>
      <xdr:colOff>429840</xdr:colOff>
      <xdr:row>72</xdr:row>
      <xdr:rowOff>50760</xdr:rowOff>
    </xdr:to>
    <xdr:pic>
      <xdr:nvPicPr>
        <xdr:cNvPr id="24" name="Image 29" descr="Panneau solaire - Icônes la technologie gratuites">
          <a:extLst>
            <a:ext uri="{FF2B5EF4-FFF2-40B4-BE49-F238E27FC236}">
              <a16:creationId xmlns:a16="http://schemas.microsoft.com/office/drawing/2014/main" id="{00000000-0008-0000-0100-000018000000}"/>
            </a:ext>
          </a:extLst>
        </xdr:cNvPr>
        <xdr:cNvPicPr/>
      </xdr:nvPicPr>
      <xdr:blipFill>
        <a:blip xmlns:r="http://schemas.openxmlformats.org/officeDocument/2006/relationships" r:embed="rId6"/>
        <a:stretch/>
      </xdr:blipFill>
      <xdr:spPr>
        <a:xfrm>
          <a:off x="5417280" y="15742080"/>
          <a:ext cx="344520" cy="348480"/>
        </a:xfrm>
        <a:prstGeom prst="rect">
          <a:avLst/>
        </a:prstGeom>
        <a:ln w="0">
          <a:noFill/>
        </a:ln>
      </xdr:spPr>
    </xdr:pic>
    <xdr:clientData/>
  </xdr:twoCellAnchor>
  <xdr:twoCellAnchor>
    <xdr:from>
      <xdr:col>2</xdr:col>
      <xdr:colOff>455760</xdr:colOff>
      <xdr:row>67</xdr:row>
      <xdr:rowOff>53280</xdr:rowOff>
    </xdr:from>
    <xdr:to>
      <xdr:col>2</xdr:col>
      <xdr:colOff>637200</xdr:colOff>
      <xdr:row>67</xdr:row>
      <xdr:rowOff>257040</xdr:rowOff>
    </xdr:to>
    <xdr:sp macro="" textlink="">
      <xdr:nvSpPr>
        <xdr:cNvPr id="27" name="Flèche : bas 34">
          <a:extLst>
            <a:ext uri="{FF2B5EF4-FFF2-40B4-BE49-F238E27FC236}">
              <a16:creationId xmlns:a16="http://schemas.microsoft.com/office/drawing/2014/main" id="{00000000-0008-0000-0100-00001B000000}"/>
            </a:ext>
          </a:extLst>
        </xdr:cNvPr>
        <xdr:cNvSpPr/>
      </xdr:nvSpPr>
      <xdr:spPr>
        <a:xfrm>
          <a:off x="3358080" y="14616720"/>
          <a:ext cx="181440" cy="203760"/>
        </a:xfrm>
        <a:prstGeom prst="downArrow">
          <a:avLst>
            <a:gd name="adj1" fmla="val 50000"/>
            <a:gd name="adj2" fmla="val 50000"/>
          </a:avLst>
        </a:prstGeom>
        <a:solidFill>
          <a:srgbClr val="FFC000"/>
        </a:solidFill>
        <a:ln w="0">
          <a:solidFill>
            <a:srgbClr val="FFC000"/>
          </a:solidFill>
        </a:ln>
      </xdr:spPr>
      <xdr:style>
        <a:lnRef idx="2">
          <a:schemeClr val="accent1">
            <a:shade val="15000"/>
          </a:schemeClr>
        </a:lnRef>
        <a:fillRef idx="1">
          <a:schemeClr val="accent1"/>
        </a:fillRef>
        <a:effectRef idx="0">
          <a:schemeClr val="accent1"/>
        </a:effectRef>
        <a:fontRef idx="minor"/>
      </xdr:style>
    </xdr:sp>
    <xdr:clientData/>
  </xdr:twoCellAnchor>
  <xdr:twoCellAnchor editAs="oneCell">
    <xdr:from>
      <xdr:col>11</xdr:col>
      <xdr:colOff>7920</xdr:colOff>
      <xdr:row>21</xdr:row>
      <xdr:rowOff>27360</xdr:rowOff>
    </xdr:from>
    <xdr:to>
      <xdr:col>11</xdr:col>
      <xdr:colOff>368640</xdr:colOff>
      <xdr:row>22</xdr:row>
      <xdr:rowOff>106920</xdr:rowOff>
    </xdr:to>
    <xdr:pic>
      <xdr:nvPicPr>
        <xdr:cNvPr id="28" name="Image 35" descr="L'énergie éolienne - Icônes électronique gratuites">
          <a:extLst>
            <a:ext uri="{FF2B5EF4-FFF2-40B4-BE49-F238E27FC236}">
              <a16:creationId xmlns:a16="http://schemas.microsoft.com/office/drawing/2014/main" id="{00000000-0008-0000-0100-00001C000000}"/>
            </a:ext>
          </a:extLst>
        </xdr:cNvPr>
        <xdr:cNvPicPr/>
      </xdr:nvPicPr>
      <xdr:blipFill>
        <a:blip xmlns:r="http://schemas.openxmlformats.org/officeDocument/2006/relationships" r:embed="rId8"/>
        <a:stretch/>
      </xdr:blipFill>
      <xdr:spPr>
        <a:xfrm>
          <a:off x="10458720" y="5256360"/>
          <a:ext cx="360720" cy="355680"/>
        </a:xfrm>
        <a:prstGeom prst="rect">
          <a:avLst/>
        </a:prstGeom>
        <a:ln w="0">
          <a:noFill/>
        </a:ln>
      </xdr:spPr>
    </xdr:pic>
    <xdr:clientData/>
  </xdr:twoCellAnchor>
  <xdr:twoCellAnchor editAs="oneCell">
    <xdr:from>
      <xdr:col>11</xdr:col>
      <xdr:colOff>17280</xdr:colOff>
      <xdr:row>66</xdr:row>
      <xdr:rowOff>275040</xdr:rowOff>
    </xdr:from>
    <xdr:to>
      <xdr:col>11</xdr:col>
      <xdr:colOff>378000</xdr:colOff>
      <xdr:row>68</xdr:row>
      <xdr:rowOff>20880</xdr:rowOff>
    </xdr:to>
    <xdr:pic>
      <xdr:nvPicPr>
        <xdr:cNvPr id="29" name="Image 36" descr="L'énergie éolienne - Icônes électronique gratuites">
          <a:extLst>
            <a:ext uri="{FF2B5EF4-FFF2-40B4-BE49-F238E27FC236}">
              <a16:creationId xmlns:a16="http://schemas.microsoft.com/office/drawing/2014/main" id="{00000000-0008-0000-0100-00001D000000}"/>
            </a:ext>
          </a:extLst>
        </xdr:cNvPr>
        <xdr:cNvPicPr/>
      </xdr:nvPicPr>
      <xdr:blipFill>
        <a:blip xmlns:r="http://schemas.openxmlformats.org/officeDocument/2006/relationships" r:embed="rId8"/>
        <a:stretch/>
      </xdr:blipFill>
      <xdr:spPr>
        <a:xfrm>
          <a:off x="10468080" y="14524200"/>
          <a:ext cx="360720" cy="355680"/>
        </a:xfrm>
        <a:prstGeom prst="rect">
          <a:avLst/>
        </a:prstGeom>
        <a:ln w="0">
          <a:noFill/>
        </a:ln>
      </xdr:spPr>
    </xdr:pic>
    <xdr:clientData/>
  </xdr:twoCellAnchor>
  <xdr:twoCellAnchor editAs="oneCell">
    <xdr:from>
      <xdr:col>11</xdr:col>
      <xdr:colOff>106920</xdr:colOff>
      <xdr:row>48</xdr:row>
      <xdr:rowOff>8280</xdr:rowOff>
    </xdr:from>
    <xdr:to>
      <xdr:col>11</xdr:col>
      <xdr:colOff>366840</xdr:colOff>
      <xdr:row>48</xdr:row>
      <xdr:rowOff>273600</xdr:rowOff>
    </xdr:to>
    <xdr:pic>
      <xdr:nvPicPr>
        <xdr:cNvPr id="30" name="Image 40" descr="Panneau solaire - Icônes la technologie gratuites">
          <a:extLst>
            <a:ext uri="{FF2B5EF4-FFF2-40B4-BE49-F238E27FC236}">
              <a16:creationId xmlns:a16="http://schemas.microsoft.com/office/drawing/2014/main" id="{00000000-0008-0000-0100-00001E000000}"/>
            </a:ext>
          </a:extLst>
        </xdr:cNvPr>
        <xdr:cNvPicPr/>
      </xdr:nvPicPr>
      <xdr:blipFill>
        <a:blip xmlns:r="http://schemas.openxmlformats.org/officeDocument/2006/relationships" r:embed="rId3"/>
        <a:stretch/>
      </xdr:blipFill>
      <xdr:spPr>
        <a:xfrm>
          <a:off x="10557720" y="11057040"/>
          <a:ext cx="259920" cy="265320"/>
        </a:xfrm>
        <a:prstGeom prst="rect">
          <a:avLst/>
        </a:prstGeom>
        <a:ln w="0">
          <a:noFill/>
        </a:ln>
      </xdr:spPr>
    </xdr:pic>
    <xdr:clientData/>
  </xdr:twoCellAnchor>
  <xdr:twoCellAnchor editAs="oneCell">
    <xdr:from>
      <xdr:col>11</xdr:col>
      <xdr:colOff>59040</xdr:colOff>
      <xdr:row>71</xdr:row>
      <xdr:rowOff>17640</xdr:rowOff>
    </xdr:from>
    <xdr:to>
      <xdr:col>11</xdr:col>
      <xdr:colOff>318960</xdr:colOff>
      <xdr:row>71</xdr:row>
      <xdr:rowOff>282960</xdr:rowOff>
    </xdr:to>
    <xdr:pic>
      <xdr:nvPicPr>
        <xdr:cNvPr id="31" name="Image 41" descr="Panneau solaire - Icônes la technologie gratuites">
          <a:extLst>
            <a:ext uri="{FF2B5EF4-FFF2-40B4-BE49-F238E27FC236}">
              <a16:creationId xmlns:a16="http://schemas.microsoft.com/office/drawing/2014/main" id="{00000000-0008-0000-0100-00001F000000}"/>
            </a:ext>
          </a:extLst>
        </xdr:cNvPr>
        <xdr:cNvPicPr/>
      </xdr:nvPicPr>
      <xdr:blipFill>
        <a:blip xmlns:r="http://schemas.openxmlformats.org/officeDocument/2006/relationships" r:embed="rId3"/>
        <a:stretch/>
      </xdr:blipFill>
      <xdr:spPr>
        <a:xfrm>
          <a:off x="10509840" y="15762240"/>
          <a:ext cx="259920" cy="265320"/>
        </a:xfrm>
        <a:prstGeom prst="rect">
          <a:avLst/>
        </a:prstGeom>
        <a:ln w="0">
          <a:noFill/>
        </a:ln>
      </xdr:spPr>
    </xdr:pic>
    <xdr:clientData/>
  </xdr:twoCellAnchor>
  <xdr:twoCellAnchor>
    <xdr:from>
      <xdr:col>12</xdr:col>
      <xdr:colOff>371160</xdr:colOff>
      <xdr:row>43</xdr:row>
      <xdr:rowOff>3240</xdr:rowOff>
    </xdr:from>
    <xdr:to>
      <xdr:col>12</xdr:col>
      <xdr:colOff>552600</xdr:colOff>
      <xdr:row>43</xdr:row>
      <xdr:rowOff>311760</xdr:rowOff>
    </xdr:to>
    <xdr:sp macro="" textlink="">
      <xdr:nvSpPr>
        <xdr:cNvPr id="32" name="Flèche : bas 38">
          <a:extLst>
            <a:ext uri="{FF2B5EF4-FFF2-40B4-BE49-F238E27FC236}">
              <a16:creationId xmlns:a16="http://schemas.microsoft.com/office/drawing/2014/main" id="{00000000-0008-0000-0100-000020000000}"/>
            </a:ext>
          </a:extLst>
        </xdr:cNvPr>
        <xdr:cNvSpPr/>
      </xdr:nvSpPr>
      <xdr:spPr>
        <a:xfrm>
          <a:off x="11306160" y="9556560"/>
          <a:ext cx="181440" cy="30852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12</xdr:col>
      <xdr:colOff>361440</xdr:colOff>
      <xdr:row>66</xdr:row>
      <xdr:rowOff>3240</xdr:rowOff>
    </xdr:from>
    <xdr:to>
      <xdr:col>12</xdr:col>
      <xdr:colOff>542880</xdr:colOff>
      <xdr:row>66</xdr:row>
      <xdr:rowOff>311760</xdr:rowOff>
    </xdr:to>
    <xdr:sp macro="" textlink="">
      <xdr:nvSpPr>
        <xdr:cNvPr id="33" name="Flèche : bas 39">
          <a:extLst>
            <a:ext uri="{FF2B5EF4-FFF2-40B4-BE49-F238E27FC236}">
              <a16:creationId xmlns:a16="http://schemas.microsoft.com/office/drawing/2014/main" id="{00000000-0008-0000-0100-000021000000}"/>
            </a:ext>
          </a:extLst>
        </xdr:cNvPr>
        <xdr:cNvSpPr/>
      </xdr:nvSpPr>
      <xdr:spPr>
        <a:xfrm>
          <a:off x="11296440" y="14252400"/>
          <a:ext cx="181440" cy="30852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48</xdr:row>
      <xdr:rowOff>9720</xdr:rowOff>
    </xdr:from>
    <xdr:to>
      <xdr:col>15</xdr:col>
      <xdr:colOff>600480</xdr:colOff>
      <xdr:row>51</xdr:row>
      <xdr:rowOff>9000</xdr:rowOff>
    </xdr:to>
    <xdr:sp macro="" textlink="">
      <xdr:nvSpPr>
        <xdr:cNvPr id="34" name="Accolade fermante 42">
          <a:extLst>
            <a:ext uri="{FF2B5EF4-FFF2-40B4-BE49-F238E27FC236}">
              <a16:creationId xmlns:a16="http://schemas.microsoft.com/office/drawing/2014/main" id="{00000000-0008-0000-0100-000022000000}"/>
            </a:ext>
          </a:extLst>
        </xdr:cNvPr>
        <xdr:cNvSpPr/>
      </xdr:nvSpPr>
      <xdr:spPr>
        <a:xfrm>
          <a:off x="14712840" y="11058480"/>
          <a:ext cx="552960" cy="93276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twoCellAnchor>
    <xdr:from>
      <xdr:col>15</xdr:col>
      <xdr:colOff>47520</xdr:colOff>
      <xdr:row>71</xdr:row>
      <xdr:rowOff>9720</xdr:rowOff>
    </xdr:from>
    <xdr:to>
      <xdr:col>15</xdr:col>
      <xdr:colOff>600480</xdr:colOff>
      <xdr:row>74</xdr:row>
      <xdr:rowOff>9000</xdr:rowOff>
    </xdr:to>
    <xdr:sp macro="" textlink="">
      <xdr:nvSpPr>
        <xdr:cNvPr id="35" name="Accolade fermante 43">
          <a:extLst>
            <a:ext uri="{FF2B5EF4-FFF2-40B4-BE49-F238E27FC236}">
              <a16:creationId xmlns:a16="http://schemas.microsoft.com/office/drawing/2014/main" id="{00000000-0008-0000-0100-000023000000}"/>
            </a:ext>
          </a:extLst>
        </xdr:cNvPr>
        <xdr:cNvSpPr/>
      </xdr:nvSpPr>
      <xdr:spPr>
        <a:xfrm>
          <a:off x="14712840" y="15754320"/>
          <a:ext cx="552960" cy="93276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oneCellAnchor>
    <xdr:from>
      <xdr:col>6</xdr:col>
      <xdr:colOff>66240</xdr:colOff>
      <xdr:row>47</xdr:row>
      <xdr:rowOff>273960</xdr:rowOff>
    </xdr:from>
    <xdr:ext cx="344520" cy="348465"/>
    <xdr:pic>
      <xdr:nvPicPr>
        <xdr:cNvPr id="45" name="Image 4" descr="Panneau solaire - Icônes la technologie gratuites">
          <a:extLst>
            <a:ext uri="{FF2B5EF4-FFF2-40B4-BE49-F238E27FC236}">
              <a16:creationId xmlns:a16="http://schemas.microsoft.com/office/drawing/2014/main" id="{9F0B1258-56CC-4B40-A7BD-82085BE0FC2E}"/>
            </a:ext>
          </a:extLst>
        </xdr:cNvPr>
        <xdr:cNvPicPr/>
      </xdr:nvPicPr>
      <xdr:blipFill>
        <a:blip xmlns:r="http://schemas.openxmlformats.org/officeDocument/2006/relationships" r:embed="rId6"/>
        <a:stretch/>
      </xdr:blipFill>
      <xdr:spPr>
        <a:xfrm>
          <a:off x="5104965" y="6303285"/>
          <a:ext cx="344520" cy="348465"/>
        </a:xfrm>
        <a:prstGeom prst="rect">
          <a:avLst/>
        </a:prstGeom>
        <a:ln w="0">
          <a:noFill/>
        </a:ln>
      </xdr:spPr>
    </xdr:pic>
    <xdr:clientData/>
  </xdr:oneCellAnchor>
  <xdr:oneCellAnchor>
    <xdr:from>
      <xdr:col>6</xdr:col>
      <xdr:colOff>75825</xdr:colOff>
      <xdr:row>53</xdr:row>
      <xdr:rowOff>257985</xdr:rowOff>
    </xdr:from>
    <xdr:ext cx="330120" cy="324135"/>
    <xdr:pic>
      <xdr:nvPicPr>
        <xdr:cNvPr id="46" name="Image 5" descr="Stickers et autocollant flamme">
          <a:extLst>
            <a:ext uri="{FF2B5EF4-FFF2-40B4-BE49-F238E27FC236}">
              <a16:creationId xmlns:a16="http://schemas.microsoft.com/office/drawing/2014/main" id="{D054734C-18CA-40B7-90B9-A4454A0F88C0}"/>
            </a:ext>
          </a:extLst>
        </xdr:cNvPr>
        <xdr:cNvPicPr/>
      </xdr:nvPicPr>
      <xdr:blipFill>
        <a:blip xmlns:r="http://schemas.openxmlformats.org/officeDocument/2006/relationships" r:embed="rId7"/>
        <a:stretch/>
      </xdr:blipFill>
      <xdr:spPr>
        <a:xfrm>
          <a:off x="5114550" y="8125635"/>
          <a:ext cx="330120" cy="324135"/>
        </a:xfrm>
        <a:prstGeom prst="rect">
          <a:avLst/>
        </a:prstGeom>
        <a:ln w="0">
          <a:noFill/>
        </a:ln>
      </xdr:spPr>
    </xdr:pic>
    <xdr:clientData/>
  </xdr:oneCellAnchor>
  <xdr:oneCellAnchor>
    <xdr:from>
      <xdr:col>11</xdr:col>
      <xdr:colOff>52170</xdr:colOff>
      <xdr:row>53</xdr:row>
      <xdr:rowOff>282015</xdr:rowOff>
    </xdr:from>
    <xdr:ext cx="325440" cy="323460"/>
    <xdr:pic>
      <xdr:nvPicPr>
        <xdr:cNvPr id="47" name="Image 7" descr="Stickers et autocollant flamme">
          <a:extLst>
            <a:ext uri="{FF2B5EF4-FFF2-40B4-BE49-F238E27FC236}">
              <a16:creationId xmlns:a16="http://schemas.microsoft.com/office/drawing/2014/main" id="{44C1B800-8680-413D-88B4-85FF10F9954B}"/>
            </a:ext>
          </a:extLst>
        </xdr:cNvPr>
        <xdr:cNvPicPr/>
      </xdr:nvPicPr>
      <xdr:blipFill>
        <a:blip xmlns:r="http://schemas.openxmlformats.org/officeDocument/2006/relationships" r:embed="rId7"/>
        <a:stretch/>
      </xdr:blipFill>
      <xdr:spPr>
        <a:xfrm>
          <a:off x="9929595" y="8149665"/>
          <a:ext cx="325440" cy="323460"/>
        </a:xfrm>
        <a:prstGeom prst="rect">
          <a:avLst/>
        </a:prstGeom>
        <a:ln w="0">
          <a:noFill/>
        </a:ln>
      </xdr:spPr>
    </xdr:pic>
    <xdr:clientData/>
  </xdr:oneCellAnchor>
  <xdr:twoCellAnchor>
    <xdr:from>
      <xdr:col>12</xdr:col>
      <xdr:colOff>361080</xdr:colOff>
      <xdr:row>42</xdr:row>
      <xdr:rowOff>298080</xdr:rowOff>
    </xdr:from>
    <xdr:to>
      <xdr:col>12</xdr:col>
      <xdr:colOff>542520</xdr:colOff>
      <xdr:row>44</xdr:row>
      <xdr:rowOff>6840</xdr:rowOff>
    </xdr:to>
    <xdr:sp macro="" textlink="">
      <xdr:nvSpPr>
        <xdr:cNvPr id="48" name="Flèche : bas 6">
          <a:extLst>
            <a:ext uri="{FF2B5EF4-FFF2-40B4-BE49-F238E27FC236}">
              <a16:creationId xmlns:a16="http://schemas.microsoft.com/office/drawing/2014/main" id="{E466E148-F5D0-4891-8593-99FD5FB9B509}"/>
            </a:ext>
          </a:extLst>
        </xdr:cNvPr>
        <xdr:cNvSpPr/>
      </xdr:nvSpPr>
      <xdr:spPr>
        <a:xfrm>
          <a:off x="10695705" y="4822455"/>
          <a:ext cx="181440" cy="33741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48</xdr:row>
      <xdr:rowOff>9360</xdr:rowOff>
    </xdr:from>
    <xdr:to>
      <xdr:col>15</xdr:col>
      <xdr:colOff>600480</xdr:colOff>
      <xdr:row>51</xdr:row>
      <xdr:rowOff>8640</xdr:rowOff>
    </xdr:to>
    <xdr:sp macro="" textlink="">
      <xdr:nvSpPr>
        <xdr:cNvPr id="49" name="Accolade fermante 12">
          <a:extLst>
            <a:ext uri="{FF2B5EF4-FFF2-40B4-BE49-F238E27FC236}">
              <a16:creationId xmlns:a16="http://schemas.microsoft.com/office/drawing/2014/main" id="{E2242BBC-3319-4D3D-87C7-1CB112AB85AC}"/>
            </a:ext>
          </a:extLst>
        </xdr:cNvPr>
        <xdr:cNvSpPr/>
      </xdr:nvSpPr>
      <xdr:spPr>
        <a:xfrm>
          <a:off x="13906395" y="6353010"/>
          <a:ext cx="552960" cy="89463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twoCellAnchor>
    <xdr:from>
      <xdr:col>12</xdr:col>
      <xdr:colOff>371160</xdr:colOff>
      <xdr:row>66</xdr:row>
      <xdr:rowOff>3240</xdr:rowOff>
    </xdr:from>
    <xdr:to>
      <xdr:col>12</xdr:col>
      <xdr:colOff>552600</xdr:colOff>
      <xdr:row>66</xdr:row>
      <xdr:rowOff>311760</xdr:rowOff>
    </xdr:to>
    <xdr:sp macro="" textlink="">
      <xdr:nvSpPr>
        <xdr:cNvPr id="59" name="Flèche : bas 38">
          <a:extLst>
            <a:ext uri="{FF2B5EF4-FFF2-40B4-BE49-F238E27FC236}">
              <a16:creationId xmlns:a16="http://schemas.microsoft.com/office/drawing/2014/main" id="{814775DD-51F0-4FF7-9BD9-3330A2A1997E}"/>
            </a:ext>
          </a:extLst>
        </xdr:cNvPr>
        <xdr:cNvSpPr/>
      </xdr:nvSpPr>
      <xdr:spPr>
        <a:xfrm>
          <a:off x="10705785" y="10756965"/>
          <a:ext cx="181440" cy="30852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71</xdr:row>
      <xdr:rowOff>9720</xdr:rowOff>
    </xdr:from>
    <xdr:to>
      <xdr:col>15</xdr:col>
      <xdr:colOff>600480</xdr:colOff>
      <xdr:row>74</xdr:row>
      <xdr:rowOff>9000</xdr:rowOff>
    </xdr:to>
    <xdr:sp macro="" textlink="">
      <xdr:nvSpPr>
        <xdr:cNvPr id="60" name="Accolade fermante 42">
          <a:extLst>
            <a:ext uri="{FF2B5EF4-FFF2-40B4-BE49-F238E27FC236}">
              <a16:creationId xmlns:a16="http://schemas.microsoft.com/office/drawing/2014/main" id="{3277E97C-C39B-4F44-A3DC-964F75A95DF5}"/>
            </a:ext>
          </a:extLst>
        </xdr:cNvPr>
        <xdr:cNvSpPr/>
      </xdr:nvSpPr>
      <xdr:spPr>
        <a:xfrm>
          <a:off x="13906395" y="12258870"/>
          <a:ext cx="552960" cy="93273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oneCellAnchor>
    <xdr:from>
      <xdr:col>6</xdr:col>
      <xdr:colOff>75825</xdr:colOff>
      <xdr:row>76</xdr:row>
      <xdr:rowOff>257985</xdr:rowOff>
    </xdr:from>
    <xdr:ext cx="330120" cy="324135"/>
    <xdr:pic>
      <xdr:nvPicPr>
        <xdr:cNvPr id="66" name="Image 5" descr="Stickers et autocollant flamme">
          <a:extLst>
            <a:ext uri="{FF2B5EF4-FFF2-40B4-BE49-F238E27FC236}">
              <a16:creationId xmlns:a16="http://schemas.microsoft.com/office/drawing/2014/main" id="{FD7F41E5-98FC-4B25-8613-911B688711CD}"/>
            </a:ext>
          </a:extLst>
        </xdr:cNvPr>
        <xdr:cNvPicPr/>
      </xdr:nvPicPr>
      <xdr:blipFill>
        <a:blip xmlns:r="http://schemas.openxmlformats.org/officeDocument/2006/relationships" r:embed="rId7"/>
        <a:stretch/>
      </xdr:blipFill>
      <xdr:spPr>
        <a:xfrm>
          <a:off x="5114550" y="14031135"/>
          <a:ext cx="330120" cy="324135"/>
        </a:xfrm>
        <a:prstGeom prst="rect">
          <a:avLst/>
        </a:prstGeom>
        <a:ln w="0">
          <a:noFill/>
        </a:ln>
      </xdr:spPr>
    </xdr:pic>
    <xdr:clientData/>
  </xdr:oneCellAnchor>
  <xdr:oneCellAnchor>
    <xdr:from>
      <xdr:col>11</xdr:col>
      <xdr:colOff>52170</xdr:colOff>
      <xdr:row>76</xdr:row>
      <xdr:rowOff>282015</xdr:rowOff>
    </xdr:from>
    <xdr:ext cx="325440" cy="323460"/>
    <xdr:pic>
      <xdr:nvPicPr>
        <xdr:cNvPr id="67" name="Image 7" descr="Stickers et autocollant flamme">
          <a:extLst>
            <a:ext uri="{FF2B5EF4-FFF2-40B4-BE49-F238E27FC236}">
              <a16:creationId xmlns:a16="http://schemas.microsoft.com/office/drawing/2014/main" id="{F95414E6-C714-4B04-AB3A-5F6C7BCF57C2}"/>
            </a:ext>
          </a:extLst>
        </xdr:cNvPr>
        <xdr:cNvPicPr/>
      </xdr:nvPicPr>
      <xdr:blipFill>
        <a:blip xmlns:r="http://schemas.openxmlformats.org/officeDocument/2006/relationships" r:embed="rId7"/>
        <a:stretch/>
      </xdr:blipFill>
      <xdr:spPr>
        <a:xfrm>
          <a:off x="9929595" y="14055165"/>
          <a:ext cx="325440" cy="323460"/>
        </a:xfrm>
        <a:prstGeom prst="rect">
          <a:avLst/>
        </a:prstGeom>
        <a:ln w="0">
          <a:noFill/>
        </a:ln>
      </xdr:spPr>
    </xdr:pic>
    <xdr:clientData/>
  </xdr:oneCellAnchor>
  <xdr:twoCellAnchor>
    <xdr:from>
      <xdr:col>12</xdr:col>
      <xdr:colOff>361080</xdr:colOff>
      <xdr:row>65</xdr:row>
      <xdr:rowOff>298080</xdr:rowOff>
    </xdr:from>
    <xdr:to>
      <xdr:col>12</xdr:col>
      <xdr:colOff>542520</xdr:colOff>
      <xdr:row>67</xdr:row>
      <xdr:rowOff>6840</xdr:rowOff>
    </xdr:to>
    <xdr:sp macro="" textlink="">
      <xdr:nvSpPr>
        <xdr:cNvPr id="68" name="Flèche : bas 6">
          <a:extLst>
            <a:ext uri="{FF2B5EF4-FFF2-40B4-BE49-F238E27FC236}">
              <a16:creationId xmlns:a16="http://schemas.microsoft.com/office/drawing/2014/main" id="{0336808D-1956-4BBD-821F-C21268C1F9CC}"/>
            </a:ext>
          </a:extLst>
        </xdr:cNvPr>
        <xdr:cNvSpPr/>
      </xdr:nvSpPr>
      <xdr:spPr>
        <a:xfrm>
          <a:off x="10695705" y="10756530"/>
          <a:ext cx="181440" cy="31836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71</xdr:row>
      <xdr:rowOff>9360</xdr:rowOff>
    </xdr:from>
    <xdr:to>
      <xdr:col>15</xdr:col>
      <xdr:colOff>600480</xdr:colOff>
      <xdr:row>74</xdr:row>
      <xdr:rowOff>8640</xdr:rowOff>
    </xdr:to>
    <xdr:sp macro="" textlink="">
      <xdr:nvSpPr>
        <xdr:cNvPr id="69" name="Accolade fermante 12">
          <a:extLst>
            <a:ext uri="{FF2B5EF4-FFF2-40B4-BE49-F238E27FC236}">
              <a16:creationId xmlns:a16="http://schemas.microsoft.com/office/drawing/2014/main" id="{C3DD21E9-4A47-4969-8A2D-5915DC6A23DD}"/>
            </a:ext>
          </a:extLst>
        </xdr:cNvPr>
        <xdr:cNvSpPr/>
      </xdr:nvSpPr>
      <xdr:spPr>
        <a:xfrm>
          <a:off x="13906395" y="12258510"/>
          <a:ext cx="552960" cy="93273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twoCellAnchor>
    <xdr:from>
      <xdr:col>0</xdr:col>
      <xdr:colOff>133350</xdr:colOff>
      <xdr:row>75</xdr:row>
      <xdr:rowOff>66675</xdr:rowOff>
    </xdr:from>
    <xdr:to>
      <xdr:col>3</xdr:col>
      <xdr:colOff>828675</xdr:colOff>
      <xdr:row>84</xdr:row>
      <xdr:rowOff>190499</xdr:rowOff>
    </xdr:to>
    <xdr:graphicFrame macro="">
      <xdr:nvGraphicFramePr>
        <xdr:cNvPr id="18" name="Graphique 17">
          <a:extLst>
            <a:ext uri="{FF2B5EF4-FFF2-40B4-BE49-F238E27FC236}">
              <a16:creationId xmlns:a16="http://schemas.microsoft.com/office/drawing/2014/main" id="{2C3B6AA4-7311-415F-9AB8-DF70BC601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76200</xdr:colOff>
      <xdr:row>29</xdr:row>
      <xdr:rowOff>0</xdr:rowOff>
    </xdr:from>
    <xdr:to>
      <xdr:col>4</xdr:col>
      <xdr:colOff>0</xdr:colOff>
      <xdr:row>38</xdr:row>
      <xdr:rowOff>161925</xdr:rowOff>
    </xdr:to>
    <xdr:graphicFrame macro="">
      <xdr:nvGraphicFramePr>
        <xdr:cNvPr id="19" name="Graphique 18">
          <a:extLst>
            <a:ext uri="{FF2B5EF4-FFF2-40B4-BE49-F238E27FC236}">
              <a16:creationId xmlns:a16="http://schemas.microsoft.com/office/drawing/2014/main" id="{C814D7DC-55CB-4158-BE42-003CE3731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51</xdr:row>
      <xdr:rowOff>247650</xdr:rowOff>
    </xdr:from>
    <xdr:to>
      <xdr:col>3</xdr:col>
      <xdr:colOff>828675</xdr:colOff>
      <xdr:row>61</xdr:row>
      <xdr:rowOff>190500</xdr:rowOff>
    </xdr:to>
    <xdr:graphicFrame macro="">
      <xdr:nvGraphicFramePr>
        <xdr:cNvPr id="25" name="Graphique 24">
          <a:extLst>
            <a:ext uri="{FF2B5EF4-FFF2-40B4-BE49-F238E27FC236}">
              <a16:creationId xmlns:a16="http://schemas.microsoft.com/office/drawing/2014/main" id="{285099AE-3701-4C4C-9F16-86E48EFDB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24</xdr:row>
      <xdr:rowOff>95250</xdr:rowOff>
    </xdr:from>
    <xdr:to>
      <xdr:col>1</xdr:col>
      <xdr:colOff>676275</xdr:colOff>
      <xdr:row>38</xdr:row>
      <xdr:rowOff>171450</xdr:rowOff>
    </xdr:to>
    <xdr:graphicFrame macro="">
      <xdr:nvGraphicFramePr>
        <xdr:cNvPr id="3" name="Graphique 2">
          <a:extLst>
            <a:ext uri="{FF2B5EF4-FFF2-40B4-BE49-F238E27FC236}">
              <a16:creationId xmlns:a16="http://schemas.microsoft.com/office/drawing/2014/main" id="{D4B7EC28-0E1C-D2A3-72A4-BD47D42B02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85725</xdr:colOff>
      <xdr:row>24</xdr:row>
      <xdr:rowOff>95250</xdr:rowOff>
    </xdr:from>
    <xdr:to>
      <xdr:col>7</xdr:col>
      <xdr:colOff>847725</xdr:colOff>
      <xdr:row>38</xdr:row>
      <xdr:rowOff>171450</xdr:rowOff>
    </xdr:to>
    <xdr:graphicFrame macro="">
      <xdr:nvGraphicFramePr>
        <xdr:cNvPr id="4" name="Graphique 3">
          <a:extLst>
            <a:ext uri="{FF2B5EF4-FFF2-40B4-BE49-F238E27FC236}">
              <a16:creationId xmlns:a16="http://schemas.microsoft.com/office/drawing/2014/main" id="{5AC44E17-0F61-4D5D-B30F-CFAC631C0F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1000125</xdr:colOff>
      <xdr:row>24</xdr:row>
      <xdr:rowOff>95250</xdr:rowOff>
    </xdr:from>
    <xdr:to>
      <xdr:col>13</xdr:col>
      <xdr:colOff>447675</xdr:colOff>
      <xdr:row>38</xdr:row>
      <xdr:rowOff>171450</xdr:rowOff>
    </xdr:to>
    <xdr:graphicFrame macro="">
      <xdr:nvGraphicFramePr>
        <xdr:cNvPr id="5" name="Graphique 4">
          <a:extLst>
            <a:ext uri="{FF2B5EF4-FFF2-40B4-BE49-F238E27FC236}">
              <a16:creationId xmlns:a16="http://schemas.microsoft.com/office/drawing/2014/main" id="{63548E8A-772D-4321-932D-F83C0DADB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AK569" totalsRowShown="0">
  <autoFilter ref="A1:AK569" xr:uid="{00000000-0009-0000-0100-000001000000}"/>
  <tableColumns count="37">
    <tableColumn id="1" xr3:uid="{00000000-0010-0000-0000-000001000000}" name="Colonne1"/>
    <tableColumn id="2" xr3:uid="{00000000-0010-0000-0000-000002000000}" name="Colonne2"/>
    <tableColumn id="3" xr3:uid="{00000000-0010-0000-0000-000003000000}" name="Colonne3"/>
    <tableColumn id="4" xr3:uid="{00000000-0010-0000-0000-000004000000}" name="Colonne34"/>
    <tableColumn id="5" xr3:uid="{00000000-0010-0000-0000-000005000000}" name="Colonne4"/>
    <tableColumn id="6" xr3:uid="{00000000-0010-0000-0000-000006000000}" name="Colonne5"/>
    <tableColumn id="7" xr3:uid="{00000000-0010-0000-0000-000007000000}" name="Colonne6"/>
    <tableColumn id="8" xr3:uid="{00000000-0010-0000-0000-000008000000}" name="Colonne7"/>
    <tableColumn id="9" xr3:uid="{00000000-0010-0000-0000-000009000000}" name="Colonne8"/>
    <tableColumn id="10" xr3:uid="{00000000-0010-0000-0000-00000A000000}" name="Colonne9"/>
    <tableColumn id="11" xr3:uid="{00000000-0010-0000-0000-00000B000000}" name="Colonne10"/>
    <tableColumn id="12" xr3:uid="{00000000-0010-0000-0000-00000C000000}" name="Colonne11"/>
    <tableColumn id="13" xr3:uid="{00000000-0010-0000-0000-00000D000000}" name="Colonne12"/>
    <tableColumn id="14" xr3:uid="{00000000-0010-0000-0000-00000E000000}" name="Colonne13"/>
    <tableColumn id="15" xr3:uid="{00000000-0010-0000-0000-00000F000000}" name="Colonne14"/>
    <tableColumn id="16" xr3:uid="{00000000-0010-0000-0000-000010000000}" name="Colonne15"/>
    <tableColumn id="17" xr3:uid="{00000000-0010-0000-0000-000011000000}" name="Colonne16"/>
    <tableColumn id="18" xr3:uid="{00000000-0010-0000-0000-000012000000}" name="Colonne17"/>
    <tableColumn id="19" xr3:uid="{00000000-0010-0000-0000-000013000000}" name="Colonne18"/>
    <tableColumn id="20" xr3:uid="{00000000-0010-0000-0000-000014000000}" name="Colonne19"/>
    <tableColumn id="21" xr3:uid="{00000000-0010-0000-0000-000015000000}" name="Colonne192"/>
    <tableColumn id="22" xr3:uid="{00000000-0010-0000-0000-000016000000}" name="Colonne20"/>
    <tableColumn id="23" xr3:uid="{00000000-0010-0000-0000-000017000000}" name="Colonne21"/>
    <tableColumn id="24" xr3:uid="{00000000-0010-0000-0000-000018000000}" name="Colonne22"/>
    <tableColumn id="25" xr3:uid="{00000000-0010-0000-0000-000019000000}" name="Colonne23"/>
    <tableColumn id="26" xr3:uid="{00000000-0010-0000-0000-00001A000000}" name="Colonne24"/>
    <tableColumn id="27" xr3:uid="{00000000-0010-0000-0000-00001B000000}" name="Colonne25"/>
    <tableColumn id="28" xr3:uid="{00000000-0010-0000-0000-00001C000000}" name="Colonne26"/>
    <tableColumn id="29" xr3:uid="{00000000-0010-0000-0000-00001D000000}" name="Colonne27"/>
    <tableColumn id="30" xr3:uid="{00000000-0010-0000-0000-00001E000000}" name="Colonne28"/>
    <tableColumn id="31" xr3:uid="{00000000-0010-0000-0000-00001F000000}" name="Colonne29"/>
    <tableColumn id="32" xr3:uid="{00000000-0010-0000-0000-000020000000}" name="Colonne30"/>
    <tableColumn id="33" xr3:uid="{00000000-0010-0000-0000-000021000000}" name="Colonne31"/>
    <tableColumn id="34" xr3:uid="{00000000-0010-0000-0000-000022000000}" name="Colonne32"/>
    <tableColumn id="35" xr3:uid="{00000000-0010-0000-0000-000023000000}" name="Colonne33"/>
    <tableColumn id="36" xr3:uid="{00000000-0010-0000-0000-000024000000}" name="Colonne332"/>
    <tableColumn id="37" xr3:uid="{00000000-0010-0000-0000-000025000000}" name="Colonne333"/>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qrco.de/bdyPPH" TargetMode="External"/><Relationship Id="rId13" Type="http://schemas.openxmlformats.org/officeDocument/2006/relationships/hyperlink" Target="https://librairie.ademe.fr/cadic/8006/SolaireThermique-20230711-012221-5.pdf" TargetMode="External"/><Relationship Id="rId18" Type="http://schemas.openxmlformats.org/officeDocument/2006/relationships/vmlDrawing" Target="../drawings/vmlDrawing1.vml"/><Relationship Id="rId3" Type="http://schemas.openxmlformats.org/officeDocument/2006/relationships/hyperlink" Target="https://qrco.de/bdoxdx" TargetMode="External"/><Relationship Id="rId7" Type="http://schemas.openxmlformats.org/officeDocument/2006/relationships/hyperlink" Target="https://qrco.de/be7DHs" TargetMode="External"/><Relationship Id="rId12" Type="http://schemas.openxmlformats.org/officeDocument/2006/relationships/hyperlink" Target="https://librairie.ademe.fr/cadic/8006/GeothermieProfonde-20230711-012221-4.pdf" TargetMode="External"/><Relationship Id="rId17" Type="http://schemas.openxmlformats.org/officeDocument/2006/relationships/hyperlink" Target="https://librairie.ademe.fr/cadic/8006/Methanisation-20230711-012221-9.pdf" TargetMode="External"/><Relationship Id="rId2" Type="http://schemas.openxmlformats.org/officeDocument/2006/relationships/hyperlink" Target="https://qrco.de/be7DEg" TargetMode="External"/><Relationship Id="rId16" Type="http://schemas.openxmlformats.org/officeDocument/2006/relationships/hyperlink" Target="https://librairie.ademe.fr/cadic/8006/ReseauDeChaleur-20230711-012221-8.pdf" TargetMode="External"/><Relationship Id="rId1" Type="http://schemas.openxmlformats.org/officeDocument/2006/relationships/hyperlink" Target="https://qrco.de/be7DGm" TargetMode="External"/><Relationship Id="rId6" Type="http://schemas.openxmlformats.org/officeDocument/2006/relationships/hyperlink" Target="https://qrco.de/be7D8d" TargetMode="External"/><Relationship Id="rId11" Type="http://schemas.openxmlformats.org/officeDocument/2006/relationships/hyperlink" Target="https://librairie.ademe.fr/cadic/8006/Bois-energie-20230711-012221-3.pdf" TargetMode="External"/><Relationship Id="rId5" Type="http://schemas.openxmlformats.org/officeDocument/2006/relationships/hyperlink" Target="https://qrco.de/be7DAZ" TargetMode="External"/><Relationship Id="rId15" Type="http://schemas.openxmlformats.org/officeDocument/2006/relationships/hyperlink" Target="https://librairie.ademe.fr/cadic/8006/EolienTerrestre-20230711-012221-7.pdf" TargetMode="External"/><Relationship Id="rId10" Type="http://schemas.openxmlformats.org/officeDocument/2006/relationships/hyperlink" Target="https://librairie.ademe.fr/cadic/8006/GeothermieDeSurface-20230711-012221-1.pdf" TargetMode="External"/><Relationship Id="rId19" Type="http://schemas.openxmlformats.org/officeDocument/2006/relationships/comments" Target="../comments1.xml"/><Relationship Id="rId4" Type="http://schemas.openxmlformats.org/officeDocument/2006/relationships/hyperlink" Target="https://qrco.de/be7D6k" TargetMode="External"/><Relationship Id="rId9" Type="http://schemas.openxmlformats.org/officeDocument/2006/relationships/hyperlink" Target="https://librairie.ademe.fr/cadic/8006/Introduction-012221.pdf" TargetMode="External"/><Relationship Id="rId14" Type="http://schemas.openxmlformats.org/officeDocument/2006/relationships/hyperlink" Target="https://librairie.ademe.fr/cadic/8006/Photovoltaique-20230711-012221-6.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70" zoomScaleNormal="70" workbookViewId="0">
      <selection activeCell="H29" sqref="H29"/>
    </sheetView>
  </sheetViews>
  <sheetFormatPr baseColWidth="10" defaultRowHeight="15" x14ac:dyDescent="0.25"/>
  <cols>
    <col min="1" max="1" width="24.5703125" customWidth="1"/>
    <col min="2" max="2" width="15.85546875" customWidth="1"/>
    <col min="3" max="3" width="15.140625" customWidth="1"/>
    <col min="4" max="4" width="13.85546875" customWidth="1"/>
    <col min="5" max="5" width="14.42578125" customWidth="1"/>
    <col min="6" max="6" width="16" customWidth="1"/>
    <col min="7" max="7" width="11.42578125" style="111"/>
    <col min="8" max="8" width="23.7109375" style="111" bestFit="1" customWidth="1"/>
    <col min="9" max="9" width="81.85546875" style="111" customWidth="1"/>
    <col min="10" max="10" width="28.85546875" customWidth="1"/>
  </cols>
  <sheetData>
    <row r="1" spans="1:9" ht="31.5" x14ac:dyDescent="0.5">
      <c r="A1" s="152" t="s">
        <v>0</v>
      </c>
      <c r="B1" s="152"/>
      <c r="C1" s="152"/>
      <c r="D1" s="152"/>
      <c r="E1" s="152"/>
      <c r="F1" s="152"/>
      <c r="G1" s="152"/>
      <c r="H1" s="152"/>
      <c r="I1" s="152"/>
    </row>
    <row r="2" spans="1:9" x14ac:dyDescent="0.25">
      <c r="A2" s="153"/>
      <c r="B2" s="153"/>
      <c r="C2" s="153"/>
      <c r="D2" s="153"/>
      <c r="E2" s="153"/>
      <c r="F2" s="153"/>
      <c r="G2" s="153"/>
      <c r="H2" s="153"/>
      <c r="I2" s="153"/>
    </row>
    <row r="3" spans="1:9" ht="80.25" customHeight="1" x14ac:dyDescent="0.35">
      <c r="A3" s="154" t="s">
        <v>199</v>
      </c>
      <c r="B3" s="155"/>
      <c r="C3" s="155"/>
      <c r="D3" s="155"/>
      <c r="E3" s="155"/>
      <c r="F3" s="155"/>
      <c r="G3" s="155"/>
      <c r="H3" s="155"/>
      <c r="I3" s="155"/>
    </row>
    <row r="4" spans="1:9" x14ac:dyDescent="0.25">
      <c r="A4" s="153"/>
      <c r="B4" s="153"/>
      <c r="C4" s="153"/>
      <c r="D4" s="153"/>
      <c r="E4" s="153"/>
      <c r="F4" s="153"/>
      <c r="G4" s="153"/>
      <c r="H4" s="153"/>
      <c r="I4" s="153"/>
    </row>
    <row r="5" spans="1:9" s="110" customFormat="1" ht="61.5" customHeight="1" x14ac:dyDescent="0.35">
      <c r="A5" s="156" t="s">
        <v>1</v>
      </c>
      <c r="B5" s="157"/>
      <c r="C5" s="157"/>
      <c r="D5" s="157"/>
      <c r="E5" s="157"/>
      <c r="F5" s="157"/>
      <c r="G5" s="157"/>
      <c r="H5" s="157"/>
      <c r="I5" s="157"/>
    </row>
    <row r="6" spans="1:9" x14ac:dyDescent="0.25">
      <c r="A6" s="153"/>
      <c r="B6" s="153"/>
      <c r="C6" s="153"/>
      <c r="D6" s="153"/>
      <c r="E6" s="153"/>
      <c r="F6" s="153"/>
      <c r="G6" s="153"/>
      <c r="H6" s="153"/>
      <c r="I6" s="153"/>
    </row>
    <row r="7" spans="1:9" ht="42" customHeight="1" x14ac:dyDescent="0.35">
      <c r="A7" s="154" t="s">
        <v>2</v>
      </c>
      <c r="B7" s="155"/>
      <c r="C7" s="155"/>
      <c r="D7" s="155"/>
      <c r="E7" s="155"/>
      <c r="F7" s="155"/>
      <c r="G7" s="155"/>
      <c r="H7" s="155"/>
      <c r="I7" s="155"/>
    </row>
    <row r="8" spans="1:9" ht="15.75" thickBot="1" x14ac:dyDescent="0.3"/>
    <row r="9" spans="1:9" ht="26.25" x14ac:dyDescent="0.4">
      <c r="A9" s="160" t="s">
        <v>3</v>
      </c>
      <c r="B9" s="161"/>
      <c r="C9" s="161"/>
      <c r="D9" s="161"/>
      <c r="E9" s="161"/>
      <c r="F9" s="161"/>
      <c r="G9" s="161"/>
      <c r="H9" s="161"/>
      <c r="I9" s="162"/>
    </row>
    <row r="10" spans="1:9" ht="26.25" x14ac:dyDescent="0.4">
      <c r="A10" s="163" t="s">
        <v>4</v>
      </c>
      <c r="B10" s="164"/>
      <c r="C10" s="164"/>
      <c r="D10" s="164"/>
      <c r="E10" s="164"/>
      <c r="F10" s="164"/>
      <c r="G10" s="164"/>
      <c r="H10" s="164"/>
      <c r="I10" s="165"/>
    </row>
    <row r="11" spans="1:9" x14ac:dyDescent="0.25">
      <c r="A11" s="3"/>
      <c r="B11" s="2"/>
      <c r="C11" s="2"/>
      <c r="D11" s="2"/>
      <c r="E11" s="2"/>
      <c r="F11" s="2"/>
      <c r="G11" s="112"/>
      <c r="H11" s="112"/>
      <c r="I11" s="113"/>
    </row>
    <row r="12" spans="1:9" ht="45" customHeight="1" x14ac:dyDescent="0.25">
      <c r="A12" s="3" t="s">
        <v>5</v>
      </c>
      <c r="B12" s="4" t="s">
        <v>6</v>
      </c>
      <c r="C12" s="4" t="s">
        <v>7</v>
      </c>
      <c r="D12" s="4" t="s">
        <v>8</v>
      </c>
      <c r="E12" s="4" t="s">
        <v>9</v>
      </c>
      <c r="F12" s="4" t="s">
        <v>10</v>
      </c>
      <c r="G12" s="114" t="s">
        <v>11</v>
      </c>
      <c r="H12" s="4" t="s">
        <v>12</v>
      </c>
      <c r="I12" s="115" t="s">
        <v>13</v>
      </c>
    </row>
    <row r="13" spans="1:9" x14ac:dyDescent="0.25">
      <c r="A13" s="3" t="s">
        <v>14</v>
      </c>
      <c r="B13" s="2" t="s">
        <v>15</v>
      </c>
      <c r="C13" s="2" t="s">
        <v>16</v>
      </c>
      <c r="D13" s="2">
        <v>15</v>
      </c>
      <c r="E13" s="2">
        <v>95</v>
      </c>
      <c r="F13" s="2" t="s">
        <v>17</v>
      </c>
      <c r="G13" s="112">
        <v>1470</v>
      </c>
      <c r="H13" s="116" t="s">
        <v>18</v>
      </c>
      <c r="I13" s="117" t="s">
        <v>19</v>
      </c>
    </row>
    <row r="14" spans="1:9" x14ac:dyDescent="0.25">
      <c r="A14" s="3" t="s">
        <v>20</v>
      </c>
      <c r="B14" s="2"/>
      <c r="C14" s="2"/>
      <c r="D14" s="2"/>
      <c r="E14" s="2"/>
      <c r="F14" s="2"/>
      <c r="G14" s="112"/>
      <c r="H14" s="2"/>
      <c r="I14" s="113"/>
    </row>
    <row r="15" spans="1:9" x14ac:dyDescent="0.25">
      <c r="A15" s="3" t="s">
        <v>21</v>
      </c>
      <c r="B15" s="2" t="s">
        <v>22</v>
      </c>
      <c r="C15" s="2" t="s">
        <v>23</v>
      </c>
      <c r="D15" s="2">
        <v>12.3</v>
      </c>
      <c r="E15" s="2">
        <v>74</v>
      </c>
      <c r="F15" s="2"/>
      <c r="G15" s="112">
        <v>25760</v>
      </c>
      <c r="H15" s="116" t="s">
        <v>24</v>
      </c>
      <c r="I15" s="117" t="s">
        <v>25</v>
      </c>
    </row>
    <row r="16" spans="1:9" x14ac:dyDescent="0.25">
      <c r="A16" s="3" t="s">
        <v>26</v>
      </c>
      <c r="B16" s="2" t="s">
        <v>27</v>
      </c>
      <c r="C16" s="5" t="s">
        <v>28</v>
      </c>
      <c r="D16" s="2">
        <v>10</v>
      </c>
      <c r="E16" s="2">
        <v>38</v>
      </c>
      <c r="F16" s="2" t="s">
        <v>17</v>
      </c>
      <c r="G16" s="112">
        <v>2210</v>
      </c>
      <c r="H16" s="116" t="s">
        <v>29</v>
      </c>
      <c r="I16" s="117" t="s">
        <v>30</v>
      </c>
    </row>
    <row r="17" spans="1:9" x14ac:dyDescent="0.25">
      <c r="A17" s="3" t="s">
        <v>31</v>
      </c>
      <c r="B17" s="2" t="s">
        <v>32</v>
      </c>
      <c r="C17" s="2" t="s">
        <v>33</v>
      </c>
      <c r="D17" s="2">
        <v>8</v>
      </c>
      <c r="E17" s="2">
        <v>110</v>
      </c>
      <c r="F17" s="2" t="s">
        <v>34</v>
      </c>
      <c r="G17" s="112">
        <v>2520</v>
      </c>
      <c r="H17" s="116" t="s">
        <v>35</v>
      </c>
      <c r="I17" s="117" t="s">
        <v>36</v>
      </c>
    </row>
    <row r="18" spans="1:9" x14ac:dyDescent="0.25">
      <c r="A18" s="3" t="s">
        <v>37</v>
      </c>
      <c r="B18" s="2" t="s">
        <v>38</v>
      </c>
      <c r="C18" s="2" t="s">
        <v>39</v>
      </c>
      <c r="D18" s="2">
        <v>33</v>
      </c>
      <c r="E18" s="2">
        <v>105</v>
      </c>
      <c r="F18" s="2" t="s">
        <v>40</v>
      </c>
      <c r="G18" s="112">
        <v>12160</v>
      </c>
      <c r="H18" s="116" t="s">
        <v>41</v>
      </c>
      <c r="I18" s="117" t="s">
        <v>42</v>
      </c>
    </row>
    <row r="19" spans="1:9" x14ac:dyDescent="0.25">
      <c r="A19" s="3" t="s">
        <v>43</v>
      </c>
      <c r="B19" s="2" t="s">
        <v>44</v>
      </c>
      <c r="C19" s="2" t="s">
        <v>45</v>
      </c>
      <c r="D19" s="2" t="s">
        <v>46</v>
      </c>
      <c r="E19" s="2">
        <v>66</v>
      </c>
      <c r="F19" s="2" t="s">
        <v>47</v>
      </c>
      <c r="G19" s="112">
        <v>12700</v>
      </c>
      <c r="H19" s="116" t="s">
        <v>48</v>
      </c>
      <c r="I19" s="117" t="s">
        <v>49</v>
      </c>
    </row>
    <row r="20" spans="1:9" x14ac:dyDescent="0.25">
      <c r="A20" s="3" t="s">
        <v>50</v>
      </c>
      <c r="B20" s="2" t="s">
        <v>51</v>
      </c>
      <c r="C20" s="2" t="s">
        <v>52</v>
      </c>
      <c r="D20" s="2">
        <v>125</v>
      </c>
      <c r="E20" s="2">
        <v>80</v>
      </c>
      <c r="F20" s="2"/>
      <c r="G20" s="112">
        <v>3450</v>
      </c>
      <c r="H20" s="116" t="s">
        <v>53</v>
      </c>
      <c r="I20" s="117" t="s">
        <v>54</v>
      </c>
    </row>
    <row r="21" spans="1:9" ht="15.75" thickBot="1" x14ac:dyDescent="0.3">
      <c r="A21" s="6" t="s">
        <v>55</v>
      </c>
      <c r="B21" s="7" t="s">
        <v>56</v>
      </c>
      <c r="C21" s="7" t="s">
        <v>57</v>
      </c>
      <c r="D21" s="7">
        <v>34</v>
      </c>
      <c r="E21" s="7">
        <v>115</v>
      </c>
      <c r="F21" s="7" t="s">
        <v>58</v>
      </c>
      <c r="G21" s="118">
        <v>4420</v>
      </c>
      <c r="H21" s="119" t="s">
        <v>59</v>
      </c>
      <c r="I21" s="120" t="s">
        <v>60</v>
      </c>
    </row>
    <row r="22" spans="1:9" x14ac:dyDescent="0.25">
      <c r="A22" s="158"/>
      <c r="B22" s="158"/>
      <c r="C22" s="158"/>
      <c r="D22" s="158"/>
      <c r="E22" s="158"/>
      <c r="F22" s="158"/>
      <c r="G22" s="158"/>
      <c r="H22" s="158"/>
      <c r="I22" s="158"/>
    </row>
    <row r="23" spans="1:9" x14ac:dyDescent="0.25">
      <c r="A23" s="153"/>
      <c r="B23" s="153"/>
      <c r="C23" s="153"/>
      <c r="D23" s="153"/>
      <c r="E23" s="153"/>
      <c r="F23" s="153"/>
      <c r="G23" s="153"/>
      <c r="H23" s="153"/>
      <c r="I23" s="153"/>
    </row>
    <row r="24" spans="1:9" ht="26.25" x14ac:dyDescent="0.4">
      <c r="A24" s="159" t="s">
        <v>61</v>
      </c>
      <c r="B24" s="159"/>
      <c r="C24" s="159"/>
      <c r="D24" s="159"/>
      <c r="E24" s="159"/>
      <c r="F24" s="159"/>
      <c r="G24" s="159"/>
      <c r="H24" s="159"/>
      <c r="I24" s="159"/>
    </row>
    <row r="26" spans="1:9" ht="97.5" customHeight="1" x14ac:dyDescent="0.35">
      <c r="A26" s="154" t="s">
        <v>62</v>
      </c>
      <c r="B26" s="153"/>
      <c r="C26" s="153"/>
      <c r="D26" s="153"/>
      <c r="E26" s="153"/>
      <c r="F26" s="153"/>
      <c r="G26" s="153"/>
      <c r="H26" s="153"/>
      <c r="I26" s="153"/>
    </row>
    <row r="27" spans="1:9" ht="15.75" thickBot="1" x14ac:dyDescent="0.3"/>
    <row r="28" spans="1:9" ht="23.25" x14ac:dyDescent="0.35">
      <c r="A28" s="149" t="s">
        <v>63</v>
      </c>
      <c r="B28" s="150"/>
      <c r="C28" s="121">
        <v>2400</v>
      </c>
      <c r="D28" s="150" t="s">
        <v>64</v>
      </c>
      <c r="E28" s="151"/>
    </row>
    <row r="29" spans="1:9" ht="23.25" x14ac:dyDescent="0.35">
      <c r="A29" s="146" t="s">
        <v>65</v>
      </c>
      <c r="B29" s="147"/>
      <c r="C29" s="122">
        <v>15000</v>
      </c>
      <c r="D29" s="147" t="s">
        <v>66</v>
      </c>
      <c r="E29" s="148"/>
    </row>
    <row r="30" spans="1:9" ht="23.25" x14ac:dyDescent="0.35">
      <c r="A30" s="146" t="s">
        <v>67</v>
      </c>
      <c r="B30" s="147"/>
      <c r="C30" s="122">
        <v>1200</v>
      </c>
      <c r="D30" s="147" t="s">
        <v>68</v>
      </c>
      <c r="E30" s="148"/>
    </row>
    <row r="31" spans="1:9" ht="23.25" x14ac:dyDescent="0.35">
      <c r="A31" s="146" t="s">
        <v>69</v>
      </c>
      <c r="B31" s="147"/>
      <c r="C31" s="123">
        <v>0.2</v>
      </c>
      <c r="D31" s="147" t="s">
        <v>70</v>
      </c>
      <c r="E31" s="148"/>
    </row>
    <row r="32" spans="1:9" ht="23.25" x14ac:dyDescent="0.35">
      <c r="A32" s="146" t="s">
        <v>31</v>
      </c>
      <c r="B32" s="147"/>
      <c r="C32" s="123">
        <v>0.35</v>
      </c>
      <c r="D32" s="147" t="s">
        <v>210</v>
      </c>
      <c r="E32" s="148"/>
    </row>
    <row r="33" spans="1:5" ht="23.25" x14ac:dyDescent="0.35">
      <c r="A33" s="146" t="s">
        <v>71</v>
      </c>
      <c r="B33" s="147"/>
      <c r="C33" s="122">
        <v>140</v>
      </c>
      <c r="D33" s="147" t="s">
        <v>66</v>
      </c>
      <c r="E33" s="148"/>
    </row>
    <row r="34" spans="1:5" ht="23.25" x14ac:dyDescent="0.35">
      <c r="A34" s="146" t="s">
        <v>26</v>
      </c>
      <c r="B34" s="147"/>
      <c r="C34" s="122">
        <v>1500</v>
      </c>
      <c r="D34" s="147" t="s">
        <v>200</v>
      </c>
      <c r="E34" s="148"/>
    </row>
    <row r="35" spans="1:5" ht="24" thickBot="1" x14ac:dyDescent="0.4">
      <c r="A35" s="143" t="s">
        <v>14</v>
      </c>
      <c r="B35" s="144"/>
      <c r="C35" s="137">
        <v>1.5</v>
      </c>
      <c r="D35" s="144" t="s">
        <v>213</v>
      </c>
      <c r="E35" s="145"/>
    </row>
  </sheetData>
  <mergeCells count="28">
    <mergeCell ref="A28:B28"/>
    <mergeCell ref="D28:E28"/>
    <mergeCell ref="A29:B29"/>
    <mergeCell ref="D29:E29"/>
    <mergeCell ref="A1:I1"/>
    <mergeCell ref="A2:I2"/>
    <mergeCell ref="A3:I3"/>
    <mergeCell ref="A4:I4"/>
    <mergeCell ref="A5:I5"/>
    <mergeCell ref="A6:I6"/>
    <mergeCell ref="A7:I7"/>
    <mergeCell ref="A22:I23"/>
    <mergeCell ref="A24:I24"/>
    <mergeCell ref="A26:I26"/>
    <mergeCell ref="A9:I9"/>
    <mergeCell ref="A10:I10"/>
    <mergeCell ref="A31:B31"/>
    <mergeCell ref="D31:E31"/>
    <mergeCell ref="A32:B32"/>
    <mergeCell ref="D32:E32"/>
    <mergeCell ref="A30:B30"/>
    <mergeCell ref="D30:E30"/>
    <mergeCell ref="A35:B35"/>
    <mergeCell ref="D35:E35"/>
    <mergeCell ref="A33:B33"/>
    <mergeCell ref="D33:E33"/>
    <mergeCell ref="A34:B34"/>
    <mergeCell ref="D34:E34"/>
  </mergeCells>
  <hyperlinks>
    <hyperlink ref="H13" r:id="rId1" xr:uid="{B3C18FAF-E48E-47D6-AECC-206ABC1429E2}"/>
    <hyperlink ref="H16" r:id="rId2" xr:uid="{E76379F2-D333-4CE9-8CA5-3FD414F3850A}"/>
    <hyperlink ref="H15" r:id="rId3" xr:uid="{F133CFA4-6917-4E4A-BA52-2D1374277A63}"/>
    <hyperlink ref="H17" r:id="rId4" xr:uid="{83EE5375-21E3-42A5-8D89-1BFFA7D4385B}"/>
    <hyperlink ref="H18" r:id="rId5" xr:uid="{B2E4FB36-2840-46A7-9F90-0E140DCB8DD1}"/>
    <hyperlink ref="H20" r:id="rId6" xr:uid="{20535858-21A1-4BE1-AF8E-E0BAA9AA07E0}"/>
    <hyperlink ref="H19" r:id="rId7" xr:uid="{DDC0D8BD-5C5C-47E0-9C5E-1F25F72591F8}"/>
    <hyperlink ref="H21" r:id="rId8" xr:uid="{AE4B3B6D-4125-4172-A7D6-19BD7BB24B43}"/>
    <hyperlink ref="A10" r:id="rId9" xr:uid="{A798EB9E-B7EE-4A67-920D-039533C83E69}"/>
    <hyperlink ref="I13" r:id="rId10" xr:uid="{21849EE2-C4AC-40F4-A706-05FF9C1B1DF2}"/>
    <hyperlink ref="I15" r:id="rId11" xr:uid="{565AEF4E-5B84-47FB-8157-6C0C0366778E}"/>
    <hyperlink ref="I16" r:id="rId12" xr:uid="{A32F3534-EA38-4539-A757-2C1E03F3C2FF}"/>
    <hyperlink ref="I17" r:id="rId13" xr:uid="{D7BF4720-A173-40F7-851F-8B5A9B8EE522}"/>
    <hyperlink ref="I18" r:id="rId14" xr:uid="{2D18C444-D8F0-4E50-BB3C-C7DBD31C8DBD}"/>
    <hyperlink ref="I19" r:id="rId15" xr:uid="{35C3D665-1144-4C18-AD45-1312B33977A2}"/>
    <hyperlink ref="I20" r:id="rId16" xr:uid="{0DC5E825-A433-473B-90D8-7617806C2391}"/>
    <hyperlink ref="I21" r:id="rId17" xr:uid="{D8726516-D8FA-4719-ABAC-259057782D8C}"/>
  </hyperlinks>
  <pageMargins left="0.7" right="0.7" top="0.75" bottom="0.75" header="0.51180555555555496" footer="0.51180555555555496"/>
  <pageSetup paperSize="9" orientation="portrait" horizontalDpi="300" verticalDpi="300"/>
  <legacy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85"/>
  <sheetViews>
    <sheetView showGridLines="0" tabSelected="1" zoomScaleNormal="100" workbookViewId="0">
      <selection activeCell="M1" sqref="M1"/>
    </sheetView>
  </sheetViews>
  <sheetFormatPr baseColWidth="10" defaultColWidth="10.7109375" defaultRowHeight="15" x14ac:dyDescent="0.25"/>
  <cols>
    <col min="1" max="1" width="27.7109375" customWidth="1"/>
    <col min="2" max="2" width="13.42578125" customWidth="1"/>
    <col min="3" max="3" width="16" customWidth="1"/>
    <col min="4" max="4" width="12.5703125" customWidth="1"/>
    <col min="5" max="5" width="2" customWidth="1"/>
    <col min="6" max="6" width="3.85546875" customWidth="1"/>
    <col min="7" max="7" width="9.42578125" customWidth="1"/>
    <col min="8" max="8" width="20.140625" customWidth="1"/>
    <col min="9" max="9" width="17" customWidth="1"/>
    <col min="10" max="10" width="17.42578125" customWidth="1"/>
    <col min="11" max="11" width="11.7109375" customWidth="1"/>
    <col min="12" max="12" width="6.85546875" customWidth="1"/>
    <col min="13" max="13" width="14.42578125" customWidth="1"/>
    <col min="14" max="14" width="8.85546875" customWidth="1"/>
    <col min="15" max="15" width="29.5703125" customWidth="1"/>
    <col min="16" max="16" width="28.85546875" customWidth="1"/>
  </cols>
  <sheetData>
    <row r="1" spans="1:17" s="13" customFormat="1" ht="23.25" x14ac:dyDescent="0.35">
      <c r="A1" s="175" t="s">
        <v>72</v>
      </c>
      <c r="B1" s="175"/>
      <c r="C1" s="176" t="s">
        <v>243</v>
      </c>
      <c r="D1" s="176"/>
      <c r="E1" s="176"/>
      <c r="F1" s="176"/>
      <c r="G1" s="176"/>
      <c r="H1" s="176"/>
      <c r="I1" s="8">
        <f>VLOOKUP($C$1,Tableau1[],COLUMN(Données!B2),FALSE())</f>
        <v>140084.75</v>
      </c>
      <c r="J1" s="9" t="s">
        <v>73</v>
      </c>
      <c r="K1" s="9"/>
      <c r="L1" s="9"/>
      <c r="M1" s="8">
        <f>VLOOKUP($C$1,Tableau1[],COLUMN(Données!C2),FALSE())</f>
        <v>240610.10973786499</v>
      </c>
      <c r="N1" s="9" t="s">
        <v>74</v>
      </c>
      <c r="O1" s="10" t="s">
        <v>75</v>
      </c>
      <c r="P1" s="11">
        <f>VLOOKUP($C$1,Tableau1[],COLUMN(Données!AK2),FALSE())</f>
        <v>0</v>
      </c>
      <c r="Q1" s="12"/>
    </row>
    <row r="2" spans="1:17" s="16" customFormat="1" ht="23.25" x14ac:dyDescent="0.35">
      <c r="A2" s="14" t="s">
        <v>205</v>
      </c>
      <c r="B2" s="14"/>
      <c r="C2" s="14"/>
      <c r="D2" s="14"/>
      <c r="E2" s="14"/>
      <c r="F2" s="14"/>
      <c r="G2" s="14"/>
      <c r="H2" s="14"/>
      <c r="I2" s="15"/>
      <c r="J2" s="15"/>
      <c r="K2" s="14" t="s">
        <v>206</v>
      </c>
      <c r="L2" s="14"/>
      <c r="M2" s="14"/>
      <c r="N2" s="14"/>
      <c r="O2" s="14"/>
      <c r="P2" s="14"/>
      <c r="Q2" s="15"/>
    </row>
    <row r="3" spans="1:17" x14ac:dyDescent="0.25">
      <c r="A3" s="17"/>
      <c r="B3" s="17"/>
      <c r="C3" s="17"/>
      <c r="D3" s="17"/>
      <c r="E3" s="17"/>
      <c r="F3" s="17"/>
      <c r="G3" s="17"/>
      <c r="H3" s="17"/>
      <c r="I3" s="17"/>
      <c r="J3" s="17"/>
      <c r="K3" s="17"/>
      <c r="L3" s="17"/>
      <c r="M3" s="17"/>
      <c r="N3" s="17"/>
      <c r="O3" s="17"/>
      <c r="P3" s="17"/>
      <c r="Q3" s="17"/>
    </row>
    <row r="4" spans="1:17" ht="15.75" x14ac:dyDescent="0.25">
      <c r="A4" s="18" t="s">
        <v>76</v>
      </c>
      <c r="B4" s="19">
        <f>VLOOKUP($C$1,Tableau1[],COLUMN(Données!D4),FALSE())</f>
        <v>2018</v>
      </c>
      <c r="C4" s="17"/>
      <c r="D4" s="17"/>
      <c r="E4" s="17"/>
      <c r="F4" s="17"/>
      <c r="G4" s="17"/>
      <c r="H4" s="17"/>
      <c r="I4" s="17"/>
      <c r="J4" s="17"/>
      <c r="K4" s="18" t="s">
        <v>77</v>
      </c>
      <c r="L4" s="20"/>
      <c r="M4" s="20"/>
      <c r="N4" s="20"/>
      <c r="O4" s="20"/>
      <c r="P4" s="19">
        <f>VLOOKUP($C$1,Tableau1[],COLUMN(Données!U2),FALSE())</f>
        <v>2021</v>
      </c>
      <c r="Q4" s="17"/>
    </row>
    <row r="5" spans="1:17" x14ac:dyDescent="0.25">
      <c r="A5" s="17"/>
      <c r="B5" s="21" t="s">
        <v>78</v>
      </c>
      <c r="C5" s="17"/>
      <c r="D5" s="17"/>
      <c r="E5" s="17"/>
      <c r="F5" s="17"/>
      <c r="G5" s="17"/>
      <c r="H5" s="17"/>
      <c r="I5" s="17"/>
      <c r="J5" s="17"/>
      <c r="K5" s="17"/>
      <c r="L5" s="17"/>
      <c r="M5" s="17"/>
      <c r="N5" s="17"/>
      <c r="O5" s="17"/>
      <c r="P5" s="21" t="s">
        <v>78</v>
      </c>
      <c r="Q5" s="17"/>
    </row>
    <row r="6" spans="1:17" ht="20.25" customHeight="1" x14ac:dyDescent="0.25">
      <c r="A6" s="22" t="s">
        <v>79</v>
      </c>
      <c r="B6" s="19">
        <f>VLOOKUP($C$1,Tableau1[],COLUMN(Données!F2),FALSE())</f>
        <v>857187.30520000006</v>
      </c>
      <c r="C6" s="17"/>
      <c r="D6" s="17"/>
      <c r="E6" s="17"/>
      <c r="F6" s="17"/>
      <c r="G6" s="17"/>
      <c r="H6" s="17"/>
      <c r="I6" s="17"/>
      <c r="J6" s="17"/>
      <c r="K6" s="23" t="s">
        <v>80</v>
      </c>
      <c r="L6" s="23"/>
      <c r="M6" s="23"/>
      <c r="N6" s="23"/>
      <c r="O6" s="23"/>
      <c r="P6" s="19">
        <f>VLOOKUP($C$1,Tableau1[],COLUMN(Données!$W$3),FALSE())</f>
        <v>96411.136399999988</v>
      </c>
      <c r="Q6" s="17"/>
    </row>
    <row r="7" spans="1:17" ht="20.25" customHeight="1" x14ac:dyDescent="0.25">
      <c r="A7" s="22" t="s">
        <v>81</v>
      </c>
      <c r="B7" s="19">
        <f>VLOOKUP($C$1,Tableau1[],COLUMN(Données!H2),FALSE())</f>
        <v>525099.45096000005</v>
      </c>
      <c r="C7" s="17"/>
      <c r="D7" s="17"/>
      <c r="E7" s="17"/>
      <c r="F7" s="17"/>
      <c r="G7" s="17"/>
      <c r="H7" s="17"/>
      <c r="I7" s="17"/>
      <c r="J7" s="17"/>
      <c r="K7" s="23" t="s">
        <v>82</v>
      </c>
      <c r="L7" s="23"/>
      <c r="M7" s="23"/>
      <c r="N7" s="23"/>
      <c r="O7" s="23"/>
      <c r="P7" s="19">
        <f>VLOOKUP($C$1,Tableau1[],COLUMN(Données!$X$3),FALSE())</f>
        <v>19777.436173999999</v>
      </c>
      <c r="Q7" s="17"/>
    </row>
    <row r="8" spans="1:17" ht="20.25" customHeight="1" x14ac:dyDescent="0.25">
      <c r="A8" s="22" t="s">
        <v>83</v>
      </c>
      <c r="B8" s="19">
        <f>VLOOKUP($C$1,Tableau1[],COLUMN(Données!I2),FALSE())</f>
        <v>1085668.6653200001</v>
      </c>
      <c r="C8" s="17"/>
      <c r="D8" s="17"/>
      <c r="E8" s="17"/>
      <c r="F8" s="17"/>
      <c r="G8" s="17"/>
      <c r="H8" s="17"/>
      <c r="I8" s="17"/>
      <c r="J8" s="17"/>
      <c r="K8" s="23" t="s">
        <v>84</v>
      </c>
      <c r="L8" s="23"/>
      <c r="M8" s="23"/>
      <c r="N8" s="23"/>
      <c r="O8" s="23"/>
      <c r="P8" s="19">
        <f>VLOOKUP($C$1,Tableau1[],COLUMN(Données!$Z$3),FALSE())</f>
        <v>50892.103749999995</v>
      </c>
      <c r="Q8" s="17"/>
    </row>
    <row r="9" spans="1:17" ht="20.25" customHeight="1" x14ac:dyDescent="0.25">
      <c r="A9" s="22" t="s">
        <v>85</v>
      </c>
      <c r="B9" s="19">
        <f>VLOOKUP($C$1,Tableau1[],COLUMN(Données!J2),FALSE())</f>
        <v>159300.14955999999</v>
      </c>
      <c r="C9" s="17"/>
      <c r="D9" s="17"/>
      <c r="E9" s="17"/>
      <c r="F9" s="17"/>
      <c r="G9" s="17"/>
      <c r="H9" s="17"/>
      <c r="I9" s="17"/>
      <c r="J9" s="17"/>
      <c r="K9" s="23" t="s">
        <v>86</v>
      </c>
      <c r="L9" s="23"/>
      <c r="M9" s="23"/>
      <c r="N9" s="23"/>
      <c r="O9" s="23"/>
      <c r="P9" s="19">
        <f>VLOOKUP($C$1,Tableau1[],COLUMN(Données!$AA$3),FALSE())</f>
        <v>21550.684699821501</v>
      </c>
      <c r="Q9" s="17"/>
    </row>
    <row r="10" spans="1:17" ht="20.25" customHeight="1" x14ac:dyDescent="0.25">
      <c r="A10" s="22" t="s">
        <v>87</v>
      </c>
      <c r="B10" s="19">
        <f>VLOOKUP($C$1,Tableau1[],COLUMN(Données!L2),FALSE())</f>
        <v>1489807.49196</v>
      </c>
      <c r="C10" s="17"/>
      <c r="D10" s="17"/>
      <c r="E10" s="17"/>
      <c r="F10" s="17"/>
      <c r="G10" s="17"/>
      <c r="H10" s="17"/>
      <c r="I10" s="17"/>
      <c r="J10" s="17"/>
      <c r="K10" s="23" t="s">
        <v>88</v>
      </c>
      <c r="L10" s="23"/>
      <c r="M10" s="23"/>
      <c r="N10" s="23"/>
      <c r="O10" s="23"/>
      <c r="P10" s="19">
        <f>VLOOKUP($C$1,Tableau1[],COLUMN(Données!$AB$3),FALSE())</f>
        <v>2170.4375034875497</v>
      </c>
      <c r="Q10" s="17"/>
    </row>
    <row r="11" spans="1:17" ht="20.25" customHeight="1" x14ac:dyDescent="0.25">
      <c r="A11" s="24" t="s">
        <v>89</v>
      </c>
      <c r="B11" s="25">
        <f>SUM(B6:B10)</f>
        <v>4117063.0630000001</v>
      </c>
      <c r="C11" s="17"/>
      <c r="D11" s="17"/>
      <c r="E11" s="17"/>
      <c r="F11" s="17"/>
      <c r="G11" s="17"/>
      <c r="H11" s="17"/>
      <c r="I11" s="17"/>
      <c r="J11" s="17"/>
      <c r="K11" s="23" t="s">
        <v>90</v>
      </c>
      <c r="L11" s="23"/>
      <c r="M11" s="23"/>
      <c r="N11" s="23"/>
      <c r="O11" s="23"/>
      <c r="P11" s="19">
        <f>VLOOKUP($C$1,Tableau1[],COLUMN(Données!$AE$3),FALSE())</f>
        <v>37600.649426750002</v>
      </c>
      <c r="Q11" s="17"/>
    </row>
    <row r="12" spans="1:17" ht="18" customHeight="1" x14ac:dyDescent="0.25">
      <c r="C12" s="17"/>
      <c r="D12" s="17"/>
      <c r="E12" s="17"/>
      <c r="F12" s="17"/>
      <c r="G12" s="17"/>
      <c r="H12" s="17"/>
      <c r="I12" s="17"/>
      <c r="J12" s="17"/>
      <c r="K12" s="23" t="s">
        <v>91</v>
      </c>
      <c r="L12" s="23"/>
      <c r="M12" s="23"/>
      <c r="N12" s="23"/>
      <c r="O12" s="23"/>
      <c r="P12" s="19">
        <f>VLOOKUP($C$1,Tableau1[],COLUMN(Données!$AF$3),FALSE())</f>
        <v>2.1101999999999999</v>
      </c>
      <c r="Q12" s="17"/>
    </row>
    <row r="13" spans="1:17" ht="15.75" x14ac:dyDescent="0.25">
      <c r="C13" s="17"/>
      <c r="D13" s="17"/>
      <c r="E13" s="17"/>
      <c r="F13" s="17"/>
      <c r="G13" s="17"/>
      <c r="H13" s="17"/>
      <c r="I13" s="17"/>
      <c r="J13" s="17"/>
      <c r="K13" s="23" t="s">
        <v>92</v>
      </c>
      <c r="L13" s="23"/>
      <c r="M13" s="23"/>
      <c r="N13" s="23"/>
      <c r="O13" s="23"/>
      <c r="P13" s="19">
        <f>VLOOKUP($C$1,Tableau1[],COLUMN(Données!$AG$3),FALSE())</f>
        <v>15732.292102070001</v>
      </c>
      <c r="Q13" s="17"/>
    </row>
    <row r="14" spans="1:17" ht="20.25" customHeight="1" thickTop="1" thickBot="1" x14ac:dyDescent="0.3">
      <c r="A14" s="17"/>
      <c r="B14" s="17"/>
      <c r="C14" s="17"/>
      <c r="D14" s="17"/>
      <c r="E14" s="17"/>
      <c r="F14" s="17"/>
      <c r="G14" s="17"/>
      <c r="H14" s="17"/>
      <c r="I14" s="17"/>
      <c r="J14" s="17"/>
      <c r="K14" s="23" t="s">
        <v>93</v>
      </c>
      <c r="L14" s="23"/>
      <c r="M14" s="23"/>
      <c r="N14" s="23"/>
      <c r="O14" s="23"/>
      <c r="P14" s="19">
        <f>VLOOKUP($C$1,Tableau1[],COLUMN(Données!$AI$3),FALSE())</f>
        <v>174266.33350000001</v>
      </c>
      <c r="Q14" s="17"/>
    </row>
    <row r="15" spans="1:17" ht="17.25" customHeight="1" thickTop="1" thickBot="1" x14ac:dyDescent="0.4">
      <c r="A15" s="177" t="s">
        <v>94</v>
      </c>
      <c r="B15" s="177"/>
      <c r="C15" s="177"/>
      <c r="D15" s="177"/>
      <c r="E15" s="177"/>
      <c r="F15" s="177"/>
      <c r="G15" s="177"/>
      <c r="H15" s="177"/>
      <c r="I15" s="177"/>
      <c r="J15" s="17"/>
      <c r="K15" s="23" t="s">
        <v>216</v>
      </c>
      <c r="L15" s="23"/>
      <c r="M15" s="23"/>
      <c r="N15" s="23"/>
      <c r="O15" s="23"/>
      <c r="P15" s="19">
        <f>VLOOKUP($C$1,Tableau1[],COLUMN(Données!$AD$3),FALSE())</f>
        <v>0.37924999999999998</v>
      </c>
      <c r="Q15" s="17"/>
    </row>
    <row r="16" spans="1:17" ht="16.5" customHeight="1" thickTop="1" thickBot="1" x14ac:dyDescent="0.3">
      <c r="A16" s="178">
        <f>P17/B11</f>
        <v>0.10162670734055962</v>
      </c>
      <c r="B16" s="178"/>
      <c r="C16" s="178"/>
      <c r="D16" s="178"/>
      <c r="E16" s="178"/>
      <c r="F16" s="178"/>
      <c r="G16" s="178"/>
      <c r="H16" s="178"/>
      <c r="I16" s="178"/>
      <c r="J16" s="17"/>
      <c r="K16" s="26" t="s">
        <v>207</v>
      </c>
      <c r="L16" s="26"/>
      <c r="M16" s="26"/>
      <c r="N16" s="26"/>
      <c r="O16" s="26"/>
      <c r="P16" s="19">
        <f>VLOOKUP($C$1,Tableau1[],COLUMN(Données!$AJ3),FALSE())</f>
        <v>0</v>
      </c>
      <c r="Q16" s="17"/>
    </row>
    <row r="17" spans="1:17" ht="22.5" customHeight="1" thickTop="1" thickBot="1" x14ac:dyDescent="0.4">
      <c r="A17" s="178"/>
      <c r="B17" s="178"/>
      <c r="C17" s="178"/>
      <c r="D17" s="178"/>
      <c r="E17" s="178"/>
      <c r="F17" s="178"/>
      <c r="G17" s="178"/>
      <c r="H17" s="178"/>
      <c r="I17" s="178"/>
      <c r="J17" s="27"/>
      <c r="K17" s="24" t="s">
        <v>95</v>
      </c>
      <c r="L17" s="24"/>
      <c r="M17" s="24"/>
      <c r="N17" s="24"/>
      <c r="O17" s="24"/>
      <c r="P17" s="25">
        <f>SUM(P6:P16)</f>
        <v>418403.563006129</v>
      </c>
      <c r="Q17" s="17"/>
    </row>
    <row r="18" spans="1:17" ht="22.5" customHeight="1" thickTop="1" x14ac:dyDescent="0.35">
      <c r="B18" s="27"/>
      <c r="C18" s="27"/>
      <c r="D18" s="27"/>
      <c r="E18" s="27"/>
      <c r="F18" s="27"/>
      <c r="G18" s="27"/>
      <c r="H18" s="27"/>
      <c r="I18" s="27"/>
      <c r="J18" s="27"/>
      <c r="Q18" s="17"/>
    </row>
    <row r="19" spans="1:17" ht="22.5" customHeight="1" thickBot="1" x14ac:dyDescent="0.4">
      <c r="B19" s="28" t="s">
        <v>96</v>
      </c>
      <c r="C19" s="17"/>
      <c r="D19" s="29"/>
      <c r="E19" s="29"/>
      <c r="F19" s="29"/>
      <c r="G19" s="30" t="s">
        <v>97</v>
      </c>
      <c r="H19" s="30"/>
      <c r="I19" s="31"/>
      <c r="J19" s="31"/>
      <c r="K19" s="17"/>
      <c r="L19" s="32"/>
      <c r="M19" s="32"/>
      <c r="N19" s="32"/>
      <c r="O19" s="32"/>
      <c r="P19" s="32"/>
      <c r="Q19" s="32"/>
    </row>
    <row r="20" spans="1:17" ht="24" customHeight="1" x14ac:dyDescent="0.35">
      <c r="A20" s="170" t="s">
        <v>98</v>
      </c>
      <c r="B20" s="170"/>
      <c r="C20" s="170"/>
      <c r="D20" s="170"/>
      <c r="E20" s="33"/>
      <c r="F20" s="17"/>
      <c r="G20" s="171">
        <f>+D28-P17</f>
        <v>3475942.7966406727</v>
      </c>
      <c r="H20" s="171"/>
      <c r="I20" s="34" t="s">
        <v>99</v>
      </c>
      <c r="J20" s="35"/>
      <c r="K20" s="17"/>
      <c r="L20" s="172" t="s">
        <v>100</v>
      </c>
      <c r="M20" s="172"/>
      <c r="N20" s="172"/>
      <c r="O20" s="172"/>
      <c r="P20" s="172"/>
      <c r="Q20" s="172"/>
    </row>
    <row r="21" spans="1:17" ht="25.5" customHeight="1" x14ac:dyDescent="0.35">
      <c r="A21" s="170"/>
      <c r="B21" s="170"/>
      <c r="C21" s="170"/>
      <c r="D21" s="170"/>
      <c r="E21" s="32"/>
      <c r="F21" s="32"/>
      <c r="G21" s="36"/>
      <c r="H21" s="37" t="s">
        <v>101</v>
      </c>
      <c r="I21" s="38"/>
      <c r="J21" s="39"/>
      <c r="K21" s="17"/>
      <c r="L21" s="40"/>
      <c r="M21" s="17"/>
      <c r="N21" s="17"/>
      <c r="O21" s="17"/>
      <c r="P21" s="173" t="s">
        <v>102</v>
      </c>
      <c r="Q21" s="173"/>
    </row>
    <row r="22" spans="1:17" ht="21.75" customHeight="1" x14ac:dyDescent="0.35">
      <c r="A22" s="40"/>
      <c r="C22" s="41"/>
      <c r="D22" s="42"/>
      <c r="E22" s="17"/>
      <c r="F22" s="17"/>
      <c r="G22" s="43"/>
      <c r="H22" s="44">
        <f>G20/2400</f>
        <v>1448.3094986002802</v>
      </c>
      <c r="I22" s="45" t="s">
        <v>103</v>
      </c>
      <c r="J22" s="46"/>
      <c r="K22" s="17"/>
      <c r="L22" s="40"/>
      <c r="M22" s="47">
        <v>0</v>
      </c>
      <c r="N22" s="48" t="s">
        <v>104</v>
      </c>
      <c r="O22" s="49">
        <f>M22*Introduction!C$28</f>
        <v>0</v>
      </c>
      <c r="P22" s="174" t="s">
        <v>105</v>
      </c>
      <c r="Q22" s="174"/>
    </row>
    <row r="23" spans="1:17" ht="24.75" customHeight="1" x14ac:dyDescent="0.25">
      <c r="A23" s="50" t="s">
        <v>79</v>
      </c>
      <c r="B23" s="51">
        <f>B6</f>
        <v>857187.30520000006</v>
      </c>
      <c r="C23" s="52">
        <v>-0.08</v>
      </c>
      <c r="D23" s="53">
        <f>B23+C23*B23</f>
        <v>788612.3207840001</v>
      </c>
      <c r="E23" s="54"/>
      <c r="F23" s="54"/>
      <c r="G23" s="40"/>
      <c r="H23" s="55"/>
      <c r="I23" s="56" t="s">
        <v>106</v>
      </c>
      <c r="J23" s="42"/>
      <c r="K23" s="17"/>
      <c r="L23" s="40"/>
      <c r="M23" s="57" t="s">
        <v>107</v>
      </c>
      <c r="N23" s="48"/>
      <c r="O23" s="58"/>
      <c r="P23" s="59">
        <f>O22+O24+O26+O28</f>
        <v>0</v>
      </c>
      <c r="Q23" s="60" t="s">
        <v>108</v>
      </c>
    </row>
    <row r="24" spans="1:17" ht="22.5" customHeight="1" x14ac:dyDescent="0.35">
      <c r="A24" s="50" t="s">
        <v>81</v>
      </c>
      <c r="B24" s="51">
        <f>B7</f>
        <v>525099.45096000005</v>
      </c>
      <c r="C24" s="52">
        <v>-0.08</v>
      </c>
      <c r="D24" s="53">
        <f>B24+C24*B24</f>
        <v>483091.49488320004</v>
      </c>
      <c r="E24" s="54"/>
      <c r="F24" s="54"/>
      <c r="G24" s="40"/>
      <c r="H24" s="61">
        <f>+G20/Introduction!C$29</f>
        <v>231.72951977604484</v>
      </c>
      <c r="I24" s="62" t="s">
        <v>109</v>
      </c>
      <c r="J24" s="63"/>
      <c r="K24" s="17"/>
      <c r="L24" s="40"/>
      <c r="M24" s="64">
        <v>0</v>
      </c>
      <c r="N24" s="48" t="s">
        <v>110</v>
      </c>
      <c r="O24" s="49"/>
      <c r="P24" s="65">
        <f>O25+O30+O32+O34+O36</f>
        <v>0</v>
      </c>
      <c r="Q24" s="66" t="s">
        <v>111</v>
      </c>
    </row>
    <row r="25" spans="1:17" ht="24.75" customHeight="1" x14ac:dyDescent="0.25">
      <c r="A25" s="50" t="s">
        <v>83</v>
      </c>
      <c r="B25" s="51">
        <f>B8</f>
        <v>1085668.6653200001</v>
      </c>
      <c r="C25" s="52">
        <v>-0.02</v>
      </c>
      <c r="D25" s="53">
        <f>B25+C25*B25</f>
        <v>1063955.2920136002</v>
      </c>
      <c r="E25" s="54"/>
      <c r="F25" s="54"/>
      <c r="G25" s="40"/>
      <c r="H25" s="55"/>
      <c r="I25" s="56" t="s">
        <v>106</v>
      </c>
      <c r="J25" s="42"/>
      <c r="K25" s="17"/>
      <c r="L25" s="40"/>
      <c r="M25" s="57" t="s">
        <v>112</v>
      </c>
      <c r="N25" s="48"/>
      <c r="O25" s="67">
        <f>M24*Introduction!C$29</f>
        <v>0</v>
      </c>
      <c r="P25" s="68"/>
      <c r="Q25" s="69"/>
    </row>
    <row r="26" spans="1:17" ht="21" customHeight="1" x14ac:dyDescent="0.35">
      <c r="A26" s="50" t="s">
        <v>85</v>
      </c>
      <c r="B26" s="51">
        <f>B9</f>
        <v>159300.14955999999</v>
      </c>
      <c r="C26" s="52">
        <v>-0.1</v>
      </c>
      <c r="D26" s="53">
        <f>B26+C26*B26</f>
        <v>143370.13460399999</v>
      </c>
      <c r="E26" s="54"/>
      <c r="F26" s="54"/>
      <c r="G26" s="40"/>
      <c r="H26" s="70">
        <f>(G20/Introduction!C$30)</f>
        <v>2896.6189972005604</v>
      </c>
      <c r="I26" s="71" t="s">
        <v>113</v>
      </c>
      <c r="J26" s="72"/>
      <c r="K26" s="17"/>
      <c r="L26" s="40"/>
      <c r="M26" s="73"/>
      <c r="N26" s="48" t="s">
        <v>114</v>
      </c>
      <c r="O26" s="49">
        <f>M26*Introduction!C$30</f>
        <v>0</v>
      </c>
      <c r="P26" s="167" t="s">
        <v>105</v>
      </c>
      <c r="Q26" s="167"/>
    </row>
    <row r="27" spans="1:17" ht="24.75" customHeight="1" x14ac:dyDescent="0.3">
      <c r="A27" s="50" t="s">
        <v>87</v>
      </c>
      <c r="B27" s="51">
        <f>B10</f>
        <v>1489807.49196</v>
      </c>
      <c r="C27" s="52">
        <v>-4.9999999999998997E-2</v>
      </c>
      <c r="D27" s="53">
        <f>B27+C27*B27</f>
        <v>1415317.1173620014</v>
      </c>
      <c r="E27" s="54"/>
      <c r="F27" s="54"/>
      <c r="G27" s="40"/>
      <c r="H27" s="55"/>
      <c r="I27" s="56" t="s">
        <v>106</v>
      </c>
      <c r="J27" s="42"/>
      <c r="K27" s="17"/>
      <c r="L27" s="40"/>
      <c r="M27" s="57" t="s">
        <v>115</v>
      </c>
      <c r="N27" s="48"/>
      <c r="O27" s="74"/>
      <c r="P27" s="168">
        <f>(M26+M28/10000)/$M$1</f>
        <v>0</v>
      </c>
      <c r="Q27" s="168"/>
    </row>
    <row r="28" spans="1:17" ht="24.75" customHeight="1" x14ac:dyDescent="0.4">
      <c r="A28" s="75"/>
      <c r="B28" s="76">
        <f>SUM(B23:B27)</f>
        <v>4117063.0630000001</v>
      </c>
      <c r="C28" s="77"/>
      <c r="D28" s="78">
        <f>SUM(D23:D27)</f>
        <v>3894346.3596468018</v>
      </c>
      <c r="E28" s="54"/>
      <c r="F28" s="54"/>
      <c r="G28" s="79" t="s">
        <v>116</v>
      </c>
      <c r="H28" s="80">
        <f>(G20/Introduction!C$31)</f>
        <v>17379713.983203363</v>
      </c>
      <c r="I28" s="71" t="s">
        <v>117</v>
      </c>
      <c r="J28" s="72"/>
      <c r="K28" s="17"/>
      <c r="L28" s="79" t="s">
        <v>116</v>
      </c>
      <c r="M28" s="73"/>
      <c r="N28" s="48" t="s">
        <v>118</v>
      </c>
      <c r="O28" s="49">
        <f>M28*Introduction!C$31</f>
        <v>0</v>
      </c>
      <c r="P28" s="169" t="s">
        <v>119</v>
      </c>
      <c r="Q28" s="169"/>
    </row>
    <row r="29" spans="1:17" ht="24.75" customHeight="1" x14ac:dyDescent="0.3">
      <c r="A29" s="81"/>
      <c r="B29" s="82"/>
      <c r="C29" s="83"/>
      <c r="D29" s="84"/>
      <c r="E29" s="54"/>
      <c r="F29" s="54"/>
      <c r="G29" s="40"/>
      <c r="H29" s="55"/>
      <c r="I29" s="56" t="s">
        <v>106</v>
      </c>
      <c r="J29" s="42"/>
      <c r="K29" s="17"/>
      <c r="L29" s="40"/>
      <c r="M29" s="57" t="s">
        <v>120</v>
      </c>
      <c r="N29" s="48"/>
      <c r="O29" s="74"/>
      <c r="P29" s="68"/>
      <c r="Q29" s="69"/>
    </row>
    <row r="30" spans="1:17" ht="24.75" customHeight="1" x14ac:dyDescent="0.35">
      <c r="A30" s="81"/>
      <c r="B30" s="82"/>
      <c r="C30" s="83"/>
      <c r="D30" s="84"/>
      <c r="E30" s="54"/>
      <c r="F30" s="54"/>
      <c r="G30" s="136" t="s">
        <v>209</v>
      </c>
      <c r="H30" s="125">
        <f>(G20/Introduction!C$32)</f>
        <v>9931265.1332590654</v>
      </c>
      <c r="I30" s="126" t="s">
        <v>201</v>
      </c>
      <c r="J30" s="127"/>
      <c r="K30" s="17"/>
      <c r="L30" s="136" t="s">
        <v>209</v>
      </c>
      <c r="M30" s="128"/>
      <c r="N30" s="48" t="s">
        <v>118</v>
      </c>
      <c r="O30" s="124">
        <f>M30*Introduction!C$32</f>
        <v>0</v>
      </c>
      <c r="P30" s="68"/>
      <c r="Q30" s="69"/>
    </row>
    <row r="31" spans="1:17" ht="24.75" customHeight="1" x14ac:dyDescent="0.3">
      <c r="A31" s="81"/>
      <c r="B31" s="82"/>
      <c r="C31" s="83"/>
      <c r="D31" s="84"/>
      <c r="E31" s="54"/>
      <c r="F31" s="54"/>
      <c r="G31" s="40"/>
      <c r="H31" s="55"/>
      <c r="I31" s="56" t="s">
        <v>106</v>
      </c>
      <c r="J31" s="42"/>
      <c r="K31" s="17"/>
      <c r="L31" s="40"/>
      <c r="M31" s="57" t="s">
        <v>202</v>
      </c>
      <c r="N31" s="48"/>
      <c r="O31" s="74"/>
      <c r="P31" s="68"/>
      <c r="Q31" s="69"/>
    </row>
    <row r="32" spans="1:17" ht="21.75" customHeight="1" x14ac:dyDescent="0.3">
      <c r="E32" s="54"/>
      <c r="F32" s="54"/>
      <c r="G32" s="40"/>
      <c r="H32" s="85">
        <f>G20/Introduction!C$33</f>
        <v>24828.162833147664</v>
      </c>
      <c r="I32" s="86" t="s">
        <v>203</v>
      </c>
      <c r="J32" s="87"/>
      <c r="K32" s="17"/>
      <c r="L32" s="40"/>
      <c r="M32" s="88"/>
      <c r="N32" s="48" t="s">
        <v>110</v>
      </c>
      <c r="O32" s="67">
        <f>M32*Introduction!C$33</f>
        <v>0</v>
      </c>
      <c r="P32" s="68"/>
      <c r="Q32" s="69"/>
    </row>
    <row r="33" spans="1:17" ht="21.75" customHeight="1" x14ac:dyDescent="0.35">
      <c r="E33" s="54"/>
      <c r="F33" s="54"/>
      <c r="G33" s="40"/>
      <c r="H33" s="166" t="s">
        <v>106</v>
      </c>
      <c r="I33" s="166"/>
      <c r="J33" s="166"/>
      <c r="K33" s="17"/>
      <c r="L33" s="40"/>
      <c r="M33" s="89" t="s">
        <v>121</v>
      </c>
      <c r="N33" s="17"/>
      <c r="O33" s="17"/>
      <c r="P33" s="17"/>
      <c r="Q33" s="42"/>
    </row>
    <row r="34" spans="1:17" ht="21.75" customHeight="1" x14ac:dyDescent="0.35">
      <c r="E34" s="54"/>
      <c r="F34" s="54"/>
      <c r="G34" s="135" t="s">
        <v>208</v>
      </c>
      <c r="H34" s="131">
        <f>G20/Introduction!C$34</f>
        <v>2317.2951977604484</v>
      </c>
      <c r="I34" s="132" t="s">
        <v>204</v>
      </c>
      <c r="J34" s="133"/>
      <c r="K34" s="17"/>
      <c r="L34" s="134" t="s">
        <v>208</v>
      </c>
      <c r="M34" s="138"/>
      <c r="N34" s="17" t="s">
        <v>104</v>
      </c>
      <c r="O34" s="67">
        <f>M34*Introduction!C$34</f>
        <v>0</v>
      </c>
      <c r="P34" s="17"/>
      <c r="Q34" s="42"/>
    </row>
    <row r="35" spans="1:17" ht="21.75" customHeight="1" x14ac:dyDescent="0.35">
      <c r="E35" s="54"/>
      <c r="F35" s="54"/>
      <c r="G35" s="40"/>
      <c r="H35" s="166" t="s">
        <v>106</v>
      </c>
      <c r="I35" s="166"/>
      <c r="J35" s="166"/>
      <c r="K35" s="17"/>
      <c r="L35" s="40"/>
      <c r="M35" s="57" t="s">
        <v>211</v>
      </c>
      <c r="N35" s="17"/>
      <c r="O35" s="17"/>
      <c r="P35" s="17"/>
      <c r="Q35" s="42"/>
    </row>
    <row r="36" spans="1:17" ht="21.75" customHeight="1" x14ac:dyDescent="0.35">
      <c r="E36" s="54"/>
      <c r="F36" s="54"/>
      <c r="G36" s="135" t="s">
        <v>208</v>
      </c>
      <c r="H36" s="131">
        <f>G20/Introduction!C$35</f>
        <v>2317295.1977604483</v>
      </c>
      <c r="I36" s="132" t="s">
        <v>214</v>
      </c>
      <c r="J36" s="133"/>
      <c r="K36" s="17"/>
      <c r="L36" s="134" t="s">
        <v>208</v>
      </c>
      <c r="M36" s="138"/>
      <c r="N36" s="17" t="s">
        <v>215</v>
      </c>
      <c r="O36" s="67">
        <f>M36*Introduction!C$35</f>
        <v>0</v>
      </c>
      <c r="P36" s="17"/>
      <c r="Q36" s="42"/>
    </row>
    <row r="37" spans="1:17" ht="21.75" customHeight="1" x14ac:dyDescent="0.25">
      <c r="E37" s="54"/>
      <c r="F37" s="54"/>
      <c r="G37" s="40"/>
      <c r="H37" s="129"/>
      <c r="I37" s="129"/>
      <c r="J37" s="130"/>
      <c r="K37" s="17"/>
      <c r="L37" s="40"/>
      <c r="M37" s="57" t="s">
        <v>212</v>
      </c>
      <c r="N37" s="17"/>
      <c r="O37" s="17"/>
      <c r="P37" s="17"/>
      <c r="Q37" s="42"/>
    </row>
    <row r="38" spans="1:17" ht="23.25" x14ac:dyDescent="0.35">
      <c r="E38" s="90"/>
      <c r="F38" s="90"/>
      <c r="G38" s="40"/>
      <c r="H38" s="17"/>
      <c r="I38" s="41"/>
      <c r="J38" s="42"/>
      <c r="K38" s="17"/>
      <c r="L38" s="40"/>
      <c r="M38" s="17"/>
      <c r="N38" s="91" t="s">
        <v>122</v>
      </c>
      <c r="O38" s="92">
        <f>(P23+P24+P17)/D28</f>
        <v>0.10743871355193896</v>
      </c>
      <c r="P38" s="91" t="s">
        <v>123</v>
      </c>
      <c r="Q38" s="42"/>
    </row>
    <row r="39" spans="1:17" x14ac:dyDescent="0.25">
      <c r="B39" s="17"/>
      <c r="C39" s="17"/>
      <c r="D39" s="17"/>
      <c r="E39" s="17"/>
      <c r="F39" s="17"/>
      <c r="G39" s="93"/>
      <c r="H39" s="77"/>
      <c r="I39" s="94"/>
      <c r="J39" s="95"/>
      <c r="K39" s="17"/>
      <c r="L39" s="93"/>
      <c r="M39" s="77"/>
      <c r="N39" s="77"/>
      <c r="O39" s="77"/>
      <c r="P39" s="77"/>
      <c r="Q39" s="95"/>
    </row>
    <row r="40" spans="1:17" x14ac:dyDescent="0.25">
      <c r="A40" s="17"/>
      <c r="B40" s="17"/>
      <c r="C40" s="17"/>
      <c r="D40" s="17"/>
      <c r="E40" s="17"/>
      <c r="F40" s="17"/>
      <c r="G40" s="17"/>
      <c r="H40" s="17"/>
      <c r="I40" s="17"/>
      <c r="J40" s="17"/>
      <c r="K40" s="17"/>
      <c r="L40" s="17"/>
      <c r="M40" s="17"/>
      <c r="N40" s="17"/>
      <c r="O40" s="17"/>
      <c r="P40" s="17"/>
      <c r="Q40" s="17"/>
    </row>
    <row r="41" spans="1:17" x14ac:dyDescent="0.25">
      <c r="A41" s="17"/>
      <c r="B41" s="17"/>
      <c r="C41" s="17"/>
      <c r="D41" s="17"/>
      <c r="E41" s="17"/>
      <c r="F41" s="17"/>
      <c r="G41" s="17"/>
      <c r="H41" s="17"/>
      <c r="I41" s="17"/>
      <c r="J41" s="17"/>
      <c r="K41" s="17"/>
      <c r="L41" s="17"/>
      <c r="M41" s="17"/>
      <c r="N41" s="17"/>
      <c r="O41" s="17"/>
      <c r="P41" s="17"/>
      <c r="Q41" s="17"/>
    </row>
    <row r="42" spans="1:17" ht="24" thickBot="1" x14ac:dyDescent="0.4">
      <c r="B42" s="28" t="s">
        <v>124</v>
      </c>
      <c r="C42" s="17"/>
      <c r="D42" s="29"/>
      <c r="E42" s="29"/>
      <c r="F42" s="29"/>
      <c r="G42" s="30" t="s">
        <v>97</v>
      </c>
      <c r="H42" s="30"/>
      <c r="I42" s="31"/>
      <c r="J42" s="31"/>
      <c r="K42" s="17"/>
      <c r="L42" s="32"/>
      <c r="M42" s="32"/>
      <c r="N42" s="32"/>
      <c r="O42" s="32"/>
      <c r="P42" s="32"/>
      <c r="Q42" s="32"/>
    </row>
    <row r="43" spans="1:17" ht="23.25" customHeight="1" thickBot="1" x14ac:dyDescent="0.4">
      <c r="A43" s="170" t="s">
        <v>125</v>
      </c>
      <c r="B43" s="170"/>
      <c r="C43" s="170"/>
      <c r="D43" s="170"/>
      <c r="E43" s="33"/>
      <c r="F43" s="17"/>
      <c r="G43" s="171">
        <f>+D51-P17-P23-P24</f>
        <v>3120056.306156747</v>
      </c>
      <c r="H43" s="171"/>
      <c r="I43" s="34" t="s">
        <v>99</v>
      </c>
      <c r="J43" s="35"/>
      <c r="K43" s="17"/>
      <c r="L43" s="172" t="s">
        <v>100</v>
      </c>
      <c r="M43" s="172"/>
      <c r="N43" s="172"/>
      <c r="O43" s="172"/>
      <c r="P43" s="172"/>
      <c r="Q43" s="172"/>
    </row>
    <row r="44" spans="1:17" ht="24.75" customHeight="1" x14ac:dyDescent="0.35">
      <c r="A44" s="170"/>
      <c r="B44" s="170"/>
      <c r="C44" s="170"/>
      <c r="D44" s="170"/>
      <c r="E44" s="32"/>
      <c r="F44" s="32"/>
      <c r="G44" s="36"/>
      <c r="H44" s="37" t="s">
        <v>101</v>
      </c>
      <c r="I44" s="38"/>
      <c r="J44" s="39"/>
      <c r="K44" s="17"/>
      <c r="L44" s="40"/>
      <c r="M44" s="17"/>
      <c r="N44" s="17"/>
      <c r="O44" s="17"/>
      <c r="P44" s="173" t="s">
        <v>102</v>
      </c>
      <c r="Q44" s="173"/>
    </row>
    <row r="45" spans="1:17" ht="23.25" x14ac:dyDescent="0.35">
      <c r="A45" s="40"/>
      <c r="C45" s="41"/>
      <c r="D45" s="42"/>
      <c r="E45" s="17"/>
      <c r="F45" s="17"/>
      <c r="G45" s="43"/>
      <c r="H45" s="44">
        <f>G43/2400</f>
        <v>1300.0234608986445</v>
      </c>
      <c r="I45" s="45" t="s">
        <v>103</v>
      </c>
      <c r="J45" s="46"/>
      <c r="K45" s="17"/>
      <c r="L45" s="40"/>
      <c r="M45" s="47">
        <v>0</v>
      </c>
      <c r="N45" s="48" t="s">
        <v>104</v>
      </c>
      <c r="O45" s="49">
        <f>M45*Introduction!C$28</f>
        <v>0</v>
      </c>
      <c r="P45" s="174" t="s">
        <v>105</v>
      </c>
      <c r="Q45" s="174"/>
    </row>
    <row r="46" spans="1:17" ht="23.25" x14ac:dyDescent="0.25">
      <c r="A46" s="50" t="s">
        <v>79</v>
      </c>
      <c r="B46" s="82">
        <f>D23</f>
        <v>788612.3207840001</v>
      </c>
      <c r="C46" s="52">
        <v>-4.9999999999998997E-2</v>
      </c>
      <c r="D46" s="53">
        <f>B46+C46*B46</f>
        <v>749181.70474480093</v>
      </c>
      <c r="E46" s="54"/>
      <c r="F46" s="54"/>
      <c r="G46" s="40"/>
      <c r="H46" s="55"/>
      <c r="I46" s="56" t="s">
        <v>106</v>
      </c>
      <c r="J46" s="42"/>
      <c r="K46" s="17"/>
      <c r="L46" s="40"/>
      <c r="M46" s="57" t="s">
        <v>107</v>
      </c>
      <c r="N46" s="48"/>
      <c r="O46" s="58"/>
      <c r="P46" s="59">
        <f>O45+O47+O49+O51</f>
        <v>0</v>
      </c>
      <c r="Q46" s="60" t="s">
        <v>108</v>
      </c>
    </row>
    <row r="47" spans="1:17" ht="23.25" x14ac:dyDescent="0.35">
      <c r="A47" s="50" t="s">
        <v>81</v>
      </c>
      <c r="B47" s="82">
        <f>D24</f>
        <v>483091.49488320004</v>
      </c>
      <c r="C47" s="52">
        <v>-0.08</v>
      </c>
      <c r="D47" s="53">
        <f>B47+C47*B47</f>
        <v>444444.17529254401</v>
      </c>
      <c r="E47" s="54"/>
      <c r="F47" s="54"/>
      <c r="G47" s="40"/>
      <c r="H47" s="61">
        <f>+G43/Introduction!C$29</f>
        <v>208.00375374378314</v>
      </c>
      <c r="I47" s="62" t="s">
        <v>109</v>
      </c>
      <c r="J47" s="63"/>
      <c r="K47" s="17"/>
      <c r="L47" s="40"/>
      <c r="M47" s="64">
        <v>0</v>
      </c>
      <c r="N47" s="48" t="s">
        <v>110</v>
      </c>
      <c r="O47" s="49"/>
      <c r="P47" s="65">
        <f>O48+O53+O55+O57+O59</f>
        <v>0</v>
      </c>
      <c r="Q47" s="66" t="s">
        <v>111</v>
      </c>
    </row>
    <row r="48" spans="1:17" ht="23.25" x14ac:dyDescent="0.25">
      <c r="A48" s="50" t="s">
        <v>83</v>
      </c>
      <c r="B48" s="82">
        <f>D25</f>
        <v>1063955.2920136002</v>
      </c>
      <c r="C48" s="52">
        <v>-0.12</v>
      </c>
      <c r="D48" s="53">
        <f>B48+C48*B48</f>
        <v>936280.65697196824</v>
      </c>
      <c r="E48" s="54"/>
      <c r="F48" s="54"/>
      <c r="G48" s="40"/>
      <c r="H48" s="55"/>
      <c r="I48" s="56" t="s">
        <v>106</v>
      </c>
      <c r="J48" s="42"/>
      <c r="K48" s="17"/>
      <c r="L48" s="40"/>
      <c r="M48" s="57" t="s">
        <v>112</v>
      </c>
      <c r="N48" s="48"/>
      <c r="O48" s="67">
        <f>M47*Introduction!C$29</f>
        <v>0</v>
      </c>
      <c r="P48" s="68"/>
      <c r="Q48" s="69"/>
    </row>
    <row r="49" spans="1:17" ht="23.25" x14ac:dyDescent="0.35">
      <c r="A49" s="50" t="s">
        <v>85</v>
      </c>
      <c r="B49" s="82">
        <f>D26</f>
        <v>143370.13460399999</v>
      </c>
      <c r="C49" s="52">
        <v>-0.06</v>
      </c>
      <c r="D49" s="53">
        <f>B49+C49*B49</f>
        <v>134767.92652775999</v>
      </c>
      <c r="E49" s="54"/>
      <c r="F49" s="54"/>
      <c r="G49" s="40"/>
      <c r="H49" s="70">
        <f>(G43/Introduction!C$30)</f>
        <v>2600.0469217972891</v>
      </c>
      <c r="I49" s="71" t="s">
        <v>113</v>
      </c>
      <c r="J49" s="72"/>
      <c r="K49" s="17"/>
      <c r="L49" s="40"/>
      <c r="M49" s="73"/>
      <c r="N49" s="48" t="s">
        <v>114</v>
      </c>
      <c r="O49" s="49">
        <f>M49*Introduction!C$30</f>
        <v>0</v>
      </c>
      <c r="P49" s="167" t="s">
        <v>105</v>
      </c>
      <c r="Q49" s="167"/>
    </row>
    <row r="50" spans="1:17" ht="23.25" x14ac:dyDescent="0.3">
      <c r="A50" s="50" t="s">
        <v>87</v>
      </c>
      <c r="B50" s="82">
        <f>D27</f>
        <v>1415317.1173620014</v>
      </c>
      <c r="C50" s="52">
        <v>-9.9999999999999006E-2</v>
      </c>
      <c r="D50" s="53">
        <f>B50+C50*B50</f>
        <v>1273785.4056258027</v>
      </c>
      <c r="E50" s="54"/>
      <c r="F50" s="54"/>
      <c r="G50" s="40"/>
      <c r="H50" s="55"/>
      <c r="I50" s="56" t="s">
        <v>106</v>
      </c>
      <c r="J50" s="42"/>
      <c r="K50" s="17"/>
      <c r="L50" s="40"/>
      <c r="M50" s="57" t="s">
        <v>115</v>
      </c>
      <c r="N50" s="48"/>
      <c r="O50" s="74"/>
      <c r="P50" s="168">
        <f>(M49+M51/10000)/$M$1</f>
        <v>0</v>
      </c>
      <c r="Q50" s="168"/>
    </row>
    <row r="51" spans="1:17" ht="27" customHeight="1" thickBot="1" x14ac:dyDescent="0.45">
      <c r="A51" s="75"/>
      <c r="B51" s="76">
        <f>SUM(B46:B50)</f>
        <v>3894346.3596468018</v>
      </c>
      <c r="C51" s="77"/>
      <c r="D51" s="78">
        <f>SUM(D46:D50)</f>
        <v>3538459.8691628762</v>
      </c>
      <c r="E51" s="54"/>
      <c r="F51" s="54"/>
      <c r="G51" s="79" t="s">
        <v>116</v>
      </c>
      <c r="H51" s="80">
        <f>(G43/Introduction!C$31)</f>
        <v>15600281.530783735</v>
      </c>
      <c r="I51" s="71" t="s">
        <v>117</v>
      </c>
      <c r="J51" s="72"/>
      <c r="K51" s="17"/>
      <c r="L51" s="79" t="s">
        <v>116</v>
      </c>
      <c r="M51" s="73"/>
      <c r="N51" s="48" t="s">
        <v>118</v>
      </c>
      <c r="O51" s="49">
        <f>M51*Introduction!C$31</f>
        <v>0</v>
      </c>
      <c r="P51" s="169" t="s">
        <v>119</v>
      </c>
      <c r="Q51" s="169"/>
    </row>
    <row r="52" spans="1:17" ht="23.25" x14ac:dyDescent="0.3">
      <c r="A52" s="96"/>
      <c r="B52" s="82"/>
      <c r="C52" s="52"/>
      <c r="D52" s="54"/>
      <c r="E52" s="54"/>
      <c r="F52" s="54"/>
      <c r="G52" s="40"/>
      <c r="H52" s="55"/>
      <c r="I52" s="56" t="s">
        <v>106</v>
      </c>
      <c r="J52" s="42"/>
      <c r="K52" s="17"/>
      <c r="L52" s="40"/>
      <c r="M52" s="57" t="s">
        <v>120</v>
      </c>
      <c r="N52" s="48"/>
      <c r="O52" s="74"/>
      <c r="P52" s="68"/>
      <c r="Q52" s="69"/>
    </row>
    <row r="53" spans="1:17" ht="23.25" x14ac:dyDescent="0.35">
      <c r="A53" s="96"/>
      <c r="B53" s="82"/>
      <c r="C53" s="52"/>
      <c r="D53" s="54"/>
      <c r="E53" s="54"/>
      <c r="F53" s="54"/>
      <c r="G53" s="136" t="s">
        <v>209</v>
      </c>
      <c r="H53" s="125">
        <f>(G43/Introduction!C$32)</f>
        <v>8914446.5890192781</v>
      </c>
      <c r="I53" s="126" t="s">
        <v>201</v>
      </c>
      <c r="J53" s="127"/>
      <c r="K53" s="17"/>
      <c r="L53" s="136" t="s">
        <v>209</v>
      </c>
      <c r="M53" s="128"/>
      <c r="N53" s="48" t="s">
        <v>118</v>
      </c>
      <c r="O53" s="124">
        <f>M53*Introduction!C$32</f>
        <v>0</v>
      </c>
      <c r="P53" s="68"/>
      <c r="Q53" s="69"/>
    </row>
    <row r="54" spans="1:17" ht="23.25" x14ac:dyDescent="0.3">
      <c r="A54" s="96"/>
      <c r="B54" s="82"/>
      <c r="C54" s="52"/>
      <c r="D54" s="54"/>
      <c r="E54" s="54"/>
      <c r="F54" s="54"/>
      <c r="G54" s="40"/>
      <c r="H54" s="55"/>
      <c r="I54" s="56" t="s">
        <v>106</v>
      </c>
      <c r="J54" s="42"/>
      <c r="K54" s="17"/>
      <c r="L54" s="40"/>
      <c r="M54" s="57" t="s">
        <v>202</v>
      </c>
      <c r="N54" s="48"/>
      <c r="O54" s="74"/>
      <c r="P54" s="68"/>
      <c r="Q54" s="69"/>
    </row>
    <row r="55" spans="1:17" ht="23.25" x14ac:dyDescent="0.3">
      <c r="A55" s="96"/>
      <c r="B55" s="82"/>
      <c r="C55" s="52"/>
      <c r="D55" s="54"/>
      <c r="E55" s="54"/>
      <c r="F55" s="54"/>
      <c r="G55" s="40"/>
      <c r="H55" s="85">
        <f>G43/Introduction!C$33</f>
        <v>22286.116472548194</v>
      </c>
      <c r="I55" s="86" t="s">
        <v>203</v>
      </c>
      <c r="J55" s="87"/>
      <c r="K55" s="17"/>
      <c r="L55" s="40"/>
      <c r="M55" s="88"/>
      <c r="N55" s="48" t="s">
        <v>110</v>
      </c>
      <c r="O55" s="67">
        <f>M55*Introduction!C$33</f>
        <v>0</v>
      </c>
      <c r="P55" s="68"/>
      <c r="Q55" s="69"/>
    </row>
    <row r="56" spans="1:17" ht="23.25" x14ac:dyDescent="0.35">
      <c r="A56" s="96"/>
      <c r="B56" s="82"/>
      <c r="C56" s="52"/>
      <c r="D56" s="54"/>
      <c r="E56" s="54"/>
      <c r="F56" s="54"/>
      <c r="G56" s="40"/>
      <c r="H56" s="166" t="s">
        <v>106</v>
      </c>
      <c r="I56" s="166"/>
      <c r="J56" s="166"/>
      <c r="K56" s="17"/>
      <c r="L56" s="40"/>
      <c r="M56" s="89" t="s">
        <v>121</v>
      </c>
      <c r="N56" s="17"/>
      <c r="O56" s="17"/>
      <c r="P56" s="17"/>
      <c r="Q56" s="42"/>
    </row>
    <row r="57" spans="1:17" ht="21" x14ac:dyDescent="0.35">
      <c r="A57" s="17"/>
      <c r="E57" s="54"/>
      <c r="F57" s="54"/>
      <c r="G57" s="134" t="s">
        <v>208</v>
      </c>
      <c r="H57" s="131">
        <f>G43/Introduction!C$34</f>
        <v>2080.0375374378314</v>
      </c>
      <c r="I57" s="132" t="s">
        <v>204</v>
      </c>
      <c r="J57" s="133"/>
      <c r="K57" s="17"/>
      <c r="L57" s="134" t="s">
        <v>208</v>
      </c>
      <c r="M57" s="138"/>
      <c r="N57" s="17" t="s">
        <v>104</v>
      </c>
      <c r="O57" s="67">
        <f>M57*Introduction!C$34</f>
        <v>0</v>
      </c>
      <c r="P57" s="17"/>
      <c r="Q57" s="42"/>
    </row>
    <row r="58" spans="1:17" ht="23.25" x14ac:dyDescent="0.35">
      <c r="E58" s="54"/>
      <c r="F58" s="54"/>
      <c r="G58" s="40"/>
      <c r="H58" s="166" t="s">
        <v>106</v>
      </c>
      <c r="I58" s="166"/>
      <c r="J58" s="166"/>
      <c r="K58" s="17"/>
      <c r="L58" s="40"/>
      <c r="M58" s="57" t="s">
        <v>211</v>
      </c>
      <c r="N58" s="17"/>
      <c r="O58" s="17"/>
      <c r="P58" s="17"/>
      <c r="Q58" s="42"/>
    </row>
    <row r="59" spans="1:17" ht="21" x14ac:dyDescent="0.35">
      <c r="E59" s="54"/>
      <c r="F59" s="54"/>
      <c r="G59" s="134" t="s">
        <v>208</v>
      </c>
      <c r="H59" s="131">
        <f>G43/Introduction!C$35</f>
        <v>2080037.5374378313</v>
      </c>
      <c r="I59" s="132" t="s">
        <v>214</v>
      </c>
      <c r="J59" s="133"/>
      <c r="K59" s="17"/>
      <c r="L59" s="134" t="s">
        <v>208</v>
      </c>
      <c r="M59" s="138"/>
      <c r="N59" s="17" t="s">
        <v>215</v>
      </c>
      <c r="O59" s="67">
        <f>M59*Introduction!C$35</f>
        <v>0</v>
      </c>
      <c r="P59" s="17"/>
      <c r="Q59" s="42"/>
    </row>
    <row r="60" spans="1:17" ht="15.75" x14ac:dyDescent="0.25">
      <c r="E60" s="54"/>
      <c r="F60" s="54"/>
      <c r="G60" s="40"/>
      <c r="H60" s="129"/>
      <c r="I60" s="129"/>
      <c r="J60" s="130"/>
      <c r="K60" s="17"/>
      <c r="L60" s="40"/>
      <c r="M60" s="57" t="s">
        <v>212</v>
      </c>
      <c r="N60" s="17"/>
      <c r="O60" s="17"/>
      <c r="P60" s="17"/>
      <c r="Q60" s="42"/>
    </row>
    <row r="61" spans="1:17" ht="23.25" x14ac:dyDescent="0.35">
      <c r="E61" s="90"/>
      <c r="F61" s="90"/>
      <c r="G61" s="40"/>
      <c r="H61" s="17"/>
      <c r="I61" s="41"/>
      <c r="J61" s="42"/>
      <c r="K61" s="17"/>
      <c r="L61" s="40"/>
      <c r="M61" s="17"/>
      <c r="N61" s="91" t="s">
        <v>122</v>
      </c>
      <c r="O61" s="92">
        <f>(P17+P23+P24+P46+P47)/D51</f>
        <v>0.11824454098023</v>
      </c>
      <c r="P61" s="91" t="s">
        <v>123</v>
      </c>
      <c r="Q61" s="42"/>
    </row>
    <row r="62" spans="1:17" ht="15.75" thickBot="1" x14ac:dyDescent="0.3">
      <c r="B62" s="17"/>
      <c r="C62" s="17"/>
      <c r="D62" s="17"/>
      <c r="E62" s="17"/>
      <c r="F62" s="17"/>
      <c r="G62" s="93"/>
      <c r="H62" s="77"/>
      <c r="I62" s="94"/>
      <c r="J62" s="95"/>
      <c r="K62" s="17"/>
      <c r="L62" s="93"/>
      <c r="M62" s="77"/>
      <c r="N62" s="77"/>
      <c r="O62" s="77"/>
      <c r="P62" s="77"/>
      <c r="Q62" s="95"/>
    </row>
    <row r="63" spans="1:17" x14ac:dyDescent="0.25">
      <c r="A63" s="17"/>
      <c r="B63" s="17"/>
      <c r="C63" s="17"/>
      <c r="D63" s="17"/>
      <c r="E63" s="17"/>
      <c r="F63" s="17"/>
      <c r="G63" s="17"/>
      <c r="H63" s="17"/>
      <c r="I63" s="17"/>
      <c r="J63" s="17"/>
      <c r="K63" s="17"/>
      <c r="L63" s="17"/>
      <c r="M63" s="17"/>
      <c r="N63" s="17"/>
      <c r="O63" s="17"/>
      <c r="P63" s="17"/>
      <c r="Q63" s="17"/>
    </row>
    <row r="64" spans="1:17" x14ac:dyDescent="0.25">
      <c r="A64" s="17"/>
      <c r="B64" s="17"/>
      <c r="H64" s="17"/>
      <c r="I64" s="17"/>
      <c r="J64" s="17"/>
      <c r="Q64" s="17"/>
    </row>
    <row r="65" spans="1:17" ht="24" thickBot="1" x14ac:dyDescent="0.4">
      <c r="B65" s="28" t="s">
        <v>126</v>
      </c>
      <c r="C65" s="17"/>
      <c r="D65" s="29"/>
      <c r="E65" s="29"/>
      <c r="F65" s="29"/>
      <c r="G65" s="30" t="s">
        <v>97</v>
      </c>
      <c r="H65" s="30"/>
      <c r="I65" s="31"/>
      <c r="J65" s="31"/>
      <c r="K65" s="17"/>
      <c r="L65" s="32"/>
      <c r="M65" s="32"/>
      <c r="N65" s="32"/>
      <c r="O65" s="32"/>
      <c r="P65" s="32"/>
      <c r="Q65" s="32"/>
    </row>
    <row r="66" spans="1:17" ht="23.25" customHeight="1" thickBot="1" x14ac:dyDescent="0.4">
      <c r="A66" s="170" t="s">
        <v>125</v>
      </c>
      <c r="B66" s="170"/>
      <c r="C66" s="170"/>
      <c r="D66" s="170"/>
      <c r="E66" s="33"/>
      <c r="F66" s="17"/>
      <c r="G66" s="171">
        <f>+D74-P17-P23-P24-P46-P47</f>
        <v>2441078.0014495635</v>
      </c>
      <c r="H66" s="171"/>
      <c r="I66" s="34" t="s">
        <v>99</v>
      </c>
      <c r="J66" s="35"/>
      <c r="K66" s="17"/>
      <c r="L66" s="172" t="s">
        <v>100</v>
      </c>
      <c r="M66" s="172"/>
      <c r="N66" s="172"/>
      <c r="O66" s="172"/>
      <c r="P66" s="172"/>
      <c r="Q66" s="172"/>
    </row>
    <row r="67" spans="1:17" ht="24.75" customHeight="1" x14ac:dyDescent="0.35">
      <c r="A67" s="170"/>
      <c r="B67" s="170"/>
      <c r="C67" s="170"/>
      <c r="D67" s="170"/>
      <c r="E67" s="32"/>
      <c r="F67" s="32"/>
      <c r="G67" s="36"/>
      <c r="H67" s="37" t="s">
        <v>101</v>
      </c>
      <c r="I67" s="38"/>
      <c r="J67" s="39"/>
      <c r="K67" s="17"/>
      <c r="L67" s="40"/>
      <c r="M67" s="17"/>
      <c r="N67" s="17"/>
      <c r="O67" s="17"/>
      <c r="P67" s="173" t="s">
        <v>102</v>
      </c>
      <c r="Q67" s="173"/>
    </row>
    <row r="68" spans="1:17" ht="23.25" x14ac:dyDescent="0.35">
      <c r="A68" s="40"/>
      <c r="C68" s="41"/>
      <c r="D68" s="42"/>
      <c r="E68" s="17"/>
      <c r="F68" s="17"/>
      <c r="G68" s="43"/>
      <c r="H68" s="44">
        <f>G66/2400</f>
        <v>1017.1158339373181</v>
      </c>
      <c r="I68" s="45" t="s">
        <v>103</v>
      </c>
      <c r="J68" s="46"/>
      <c r="K68" s="17"/>
      <c r="L68" s="40"/>
      <c r="M68" s="47"/>
      <c r="N68" s="48" t="s">
        <v>104</v>
      </c>
      <c r="O68" s="49">
        <f>M68*Introduction!C$28</f>
        <v>0</v>
      </c>
      <c r="P68" s="174" t="s">
        <v>105</v>
      </c>
      <c r="Q68" s="174"/>
    </row>
    <row r="69" spans="1:17" ht="23.25" x14ac:dyDescent="0.25">
      <c r="A69" s="50" t="s">
        <v>79</v>
      </c>
      <c r="B69" s="82">
        <f>D46</f>
        <v>749181.70474480093</v>
      </c>
      <c r="C69" s="52">
        <v>-0.149999999999999</v>
      </c>
      <c r="D69" s="53">
        <f>B69+C69*B69</f>
        <v>636804.44903308153</v>
      </c>
      <c r="E69" s="54"/>
      <c r="F69" s="54"/>
      <c r="G69" s="40"/>
      <c r="H69" s="55"/>
      <c r="I69" s="56" t="s">
        <v>106</v>
      </c>
      <c r="J69" s="42"/>
      <c r="K69" s="17"/>
      <c r="L69" s="40"/>
      <c r="M69" s="57" t="s">
        <v>107</v>
      </c>
      <c r="N69" s="48"/>
      <c r="O69" s="58"/>
      <c r="P69" s="59">
        <f>O68+O70+O72+O74</f>
        <v>0</v>
      </c>
      <c r="Q69" s="60" t="s">
        <v>108</v>
      </c>
    </row>
    <row r="70" spans="1:17" ht="23.25" x14ac:dyDescent="0.35">
      <c r="A70" s="50" t="s">
        <v>81</v>
      </c>
      <c r="B70" s="82">
        <f>D47</f>
        <v>444444.17529254401</v>
      </c>
      <c r="C70" s="52">
        <v>-0.249999999999999</v>
      </c>
      <c r="D70" s="53">
        <f>B70+C70*B70</f>
        <v>333333.13146940846</v>
      </c>
      <c r="E70" s="54"/>
      <c r="F70" s="54"/>
      <c r="G70" s="40"/>
      <c r="H70" s="61">
        <f>+G66/Introduction!C$29</f>
        <v>162.73853342997091</v>
      </c>
      <c r="I70" s="62" t="s">
        <v>109</v>
      </c>
      <c r="J70" s="63"/>
      <c r="K70" s="17"/>
      <c r="L70" s="40"/>
      <c r="M70" s="64">
        <v>0</v>
      </c>
      <c r="N70" s="48" t="s">
        <v>110</v>
      </c>
      <c r="O70" s="49"/>
      <c r="P70" s="65">
        <f>O71+O76+O78+O80+O82</f>
        <v>0</v>
      </c>
      <c r="Q70" s="66" t="s">
        <v>111</v>
      </c>
    </row>
    <row r="71" spans="1:17" ht="23.25" x14ac:dyDescent="0.25">
      <c r="A71" s="50" t="s">
        <v>83</v>
      </c>
      <c r="B71" s="82">
        <f>D48</f>
        <v>936280.65697196824</v>
      </c>
      <c r="C71" s="52">
        <v>-0.19999999999999901</v>
      </c>
      <c r="D71" s="53">
        <f>B71+C71*B71</f>
        <v>749024.52557757555</v>
      </c>
      <c r="E71" s="54"/>
      <c r="F71" s="54"/>
      <c r="G71" s="40"/>
      <c r="H71" s="55"/>
      <c r="I71" s="56" t="s">
        <v>106</v>
      </c>
      <c r="J71" s="42"/>
      <c r="K71" s="17"/>
      <c r="L71" s="40"/>
      <c r="M71" s="57" t="s">
        <v>112</v>
      </c>
      <c r="N71" s="48"/>
      <c r="O71" s="67">
        <f>M70*Introduction!C$29</f>
        <v>0</v>
      </c>
      <c r="P71" s="68"/>
      <c r="Q71" s="69"/>
    </row>
    <row r="72" spans="1:17" ht="23.25" x14ac:dyDescent="0.35">
      <c r="A72" s="50" t="s">
        <v>85</v>
      </c>
      <c r="B72" s="82">
        <f>D49</f>
        <v>134767.92652775999</v>
      </c>
      <c r="C72" s="52">
        <v>-0.1</v>
      </c>
      <c r="D72" s="53">
        <f>B72+C72*B72</f>
        <v>121291.13387498399</v>
      </c>
      <c r="E72" s="54"/>
      <c r="F72" s="54"/>
      <c r="G72" s="40"/>
      <c r="H72" s="70">
        <f>(G66/Introduction!C$30)</f>
        <v>2034.2316678746363</v>
      </c>
      <c r="I72" s="71" t="s">
        <v>113</v>
      </c>
      <c r="J72" s="72"/>
      <c r="K72" s="17"/>
      <c r="L72" s="40"/>
      <c r="M72" s="73"/>
      <c r="N72" s="48" t="s">
        <v>114</v>
      </c>
      <c r="O72" s="49">
        <f>M72*Introduction!C$30</f>
        <v>0</v>
      </c>
      <c r="P72" s="167" t="s">
        <v>105</v>
      </c>
      <c r="Q72" s="167"/>
    </row>
    <row r="73" spans="1:17" ht="23.25" x14ac:dyDescent="0.3">
      <c r="A73" s="50" t="s">
        <v>87</v>
      </c>
      <c r="B73" s="82">
        <f>D50</f>
        <v>1273785.4056258027</v>
      </c>
      <c r="C73" s="52">
        <v>-0.19999999999999901</v>
      </c>
      <c r="D73" s="53">
        <f>B73+C73*B73</f>
        <v>1019028.3245006434</v>
      </c>
      <c r="E73" s="54"/>
      <c r="F73" s="54"/>
      <c r="G73" s="40"/>
      <c r="H73" s="55"/>
      <c r="I73" s="56" t="s">
        <v>106</v>
      </c>
      <c r="J73" s="42"/>
      <c r="K73" s="17"/>
      <c r="L73" s="40"/>
      <c r="M73" s="57" t="s">
        <v>115</v>
      </c>
      <c r="N73" s="48"/>
      <c r="O73" s="74"/>
      <c r="P73" s="168">
        <f>(M72+M74/10000)/$M$1</f>
        <v>0</v>
      </c>
      <c r="Q73" s="168"/>
    </row>
    <row r="74" spans="1:17" ht="27" customHeight="1" thickBot="1" x14ac:dyDescent="0.45">
      <c r="A74" s="75"/>
      <c r="B74" s="76">
        <f>SUM(B69:B73)</f>
        <v>3538459.8691628762</v>
      </c>
      <c r="C74" s="77"/>
      <c r="D74" s="78">
        <f>SUM(D69:D73)</f>
        <v>2859481.5644556927</v>
      </c>
      <c r="E74" s="54"/>
      <c r="F74" s="54"/>
      <c r="G74" s="79" t="s">
        <v>116</v>
      </c>
      <c r="H74" s="80">
        <f>(G66/Introduction!C$31)</f>
        <v>12205390.007247817</v>
      </c>
      <c r="I74" s="71" t="s">
        <v>117</v>
      </c>
      <c r="J74" s="72"/>
      <c r="K74" s="17"/>
      <c r="L74" s="79" t="s">
        <v>116</v>
      </c>
      <c r="M74" s="73"/>
      <c r="N74" s="48" t="s">
        <v>118</v>
      </c>
      <c r="O74" s="49">
        <f>M74*Introduction!C$31</f>
        <v>0</v>
      </c>
      <c r="P74" s="169" t="s">
        <v>119</v>
      </c>
      <c r="Q74" s="169"/>
    </row>
    <row r="75" spans="1:17" ht="23.25" x14ac:dyDescent="0.3">
      <c r="A75" s="96"/>
      <c r="B75" s="82"/>
      <c r="C75" s="52"/>
      <c r="D75" s="54"/>
      <c r="E75" s="54"/>
      <c r="F75" s="54"/>
      <c r="G75" s="40"/>
      <c r="H75" s="55"/>
      <c r="I75" s="56" t="s">
        <v>106</v>
      </c>
      <c r="J75" s="42"/>
      <c r="K75" s="17"/>
      <c r="L75" s="40"/>
      <c r="M75" s="57" t="s">
        <v>120</v>
      </c>
      <c r="N75" s="48"/>
      <c r="O75" s="74"/>
      <c r="P75" s="68"/>
      <c r="Q75" s="69"/>
    </row>
    <row r="76" spans="1:17" ht="23.25" x14ac:dyDescent="0.35">
      <c r="A76" s="96"/>
      <c r="B76" s="82"/>
      <c r="C76" s="52"/>
      <c r="D76" s="54"/>
      <c r="E76" s="54"/>
      <c r="F76" s="54"/>
      <c r="G76" s="136" t="s">
        <v>209</v>
      </c>
      <c r="H76" s="125">
        <f>(G66/Introduction!C$32)</f>
        <v>6974508.5755701819</v>
      </c>
      <c r="I76" s="126" t="s">
        <v>201</v>
      </c>
      <c r="J76" s="127"/>
      <c r="K76" s="17"/>
      <c r="L76" s="136" t="s">
        <v>209</v>
      </c>
      <c r="M76" s="128"/>
      <c r="N76" s="48" t="s">
        <v>118</v>
      </c>
      <c r="O76" s="124">
        <f>M76*Introduction!C$32</f>
        <v>0</v>
      </c>
      <c r="P76" s="68"/>
      <c r="Q76" s="69"/>
    </row>
    <row r="77" spans="1:17" ht="23.25" x14ac:dyDescent="0.3">
      <c r="A77" s="96"/>
      <c r="B77" s="82"/>
      <c r="C77" s="52"/>
      <c r="D77" s="54"/>
      <c r="E77" s="54"/>
      <c r="F77" s="54"/>
      <c r="G77" s="40"/>
      <c r="H77" s="55"/>
      <c r="I77" s="56" t="s">
        <v>106</v>
      </c>
      <c r="J77" s="42"/>
      <c r="K77" s="17"/>
      <c r="L77" s="40"/>
      <c r="M77" s="57" t="s">
        <v>202</v>
      </c>
      <c r="N77" s="48"/>
      <c r="O77" s="74"/>
      <c r="P77" s="68"/>
      <c r="Q77" s="69"/>
    </row>
    <row r="78" spans="1:17" ht="23.25" x14ac:dyDescent="0.3">
      <c r="A78" s="96"/>
      <c r="B78" s="82"/>
      <c r="C78" s="52"/>
      <c r="D78" s="54"/>
      <c r="E78" s="54"/>
      <c r="F78" s="54"/>
      <c r="G78" s="40"/>
      <c r="H78" s="85">
        <f>G66/Introduction!C$33</f>
        <v>17436.271438925454</v>
      </c>
      <c r="I78" s="86" t="s">
        <v>203</v>
      </c>
      <c r="J78" s="87"/>
      <c r="K78" s="17"/>
      <c r="L78" s="40"/>
      <c r="M78" s="88"/>
      <c r="N78" s="48" t="s">
        <v>110</v>
      </c>
      <c r="O78" s="67">
        <f>M78*Introduction!C$33</f>
        <v>0</v>
      </c>
      <c r="P78" s="68"/>
      <c r="Q78" s="69"/>
    </row>
    <row r="79" spans="1:17" ht="23.25" x14ac:dyDescent="0.35">
      <c r="A79" s="96"/>
      <c r="B79" s="82"/>
      <c r="C79" s="52"/>
      <c r="D79" s="54"/>
      <c r="E79" s="54"/>
      <c r="F79" s="54"/>
      <c r="G79" s="40"/>
      <c r="H79" s="166" t="s">
        <v>106</v>
      </c>
      <c r="I79" s="166"/>
      <c r="J79" s="166"/>
      <c r="K79" s="17"/>
      <c r="L79" s="40"/>
      <c r="M79" s="89" t="s">
        <v>121</v>
      </c>
      <c r="N79" s="17"/>
      <c r="O79" s="17"/>
      <c r="P79" s="17"/>
      <c r="Q79" s="42"/>
    </row>
    <row r="80" spans="1:17" ht="21" x14ac:dyDescent="0.35">
      <c r="A80" s="17"/>
      <c r="E80" s="54"/>
      <c r="F80" s="54"/>
      <c r="G80" s="134" t="s">
        <v>208</v>
      </c>
      <c r="H80" s="131">
        <f>G66/Introduction!C$34</f>
        <v>1627.385334299709</v>
      </c>
      <c r="I80" s="132" t="s">
        <v>204</v>
      </c>
      <c r="J80" s="133"/>
      <c r="K80" s="17"/>
      <c r="L80" s="134" t="s">
        <v>208</v>
      </c>
      <c r="M80" s="138"/>
      <c r="N80" s="17" t="s">
        <v>104</v>
      </c>
      <c r="O80" s="67">
        <f>M80*Introduction!C$34</f>
        <v>0</v>
      </c>
      <c r="P80" s="17"/>
      <c r="Q80" s="42"/>
    </row>
    <row r="81" spans="2:17" ht="23.25" x14ac:dyDescent="0.35">
      <c r="E81" s="54"/>
      <c r="F81" s="54"/>
      <c r="G81" s="40"/>
      <c r="H81" s="166" t="s">
        <v>106</v>
      </c>
      <c r="I81" s="166"/>
      <c r="J81" s="166"/>
      <c r="K81" s="17"/>
      <c r="L81" s="40"/>
      <c r="M81" s="57" t="s">
        <v>211</v>
      </c>
      <c r="N81" s="17"/>
      <c r="O81" s="17"/>
      <c r="P81" s="17"/>
      <c r="Q81" s="42"/>
    </row>
    <row r="82" spans="2:17" ht="21" x14ac:dyDescent="0.35">
      <c r="E82" s="54"/>
      <c r="F82" s="54"/>
      <c r="G82" s="134" t="s">
        <v>208</v>
      </c>
      <c r="H82" s="131">
        <f>G66/Introduction!C$35</f>
        <v>1627385.3342997089</v>
      </c>
      <c r="I82" s="132" t="s">
        <v>214</v>
      </c>
      <c r="J82" s="133"/>
      <c r="K82" s="17"/>
      <c r="L82" s="134" t="s">
        <v>208</v>
      </c>
      <c r="M82" s="138"/>
      <c r="N82" s="17" t="s">
        <v>215</v>
      </c>
      <c r="O82" s="67">
        <f>M82*Introduction!C$35</f>
        <v>0</v>
      </c>
      <c r="P82" s="17"/>
      <c r="Q82" s="42"/>
    </row>
    <row r="83" spans="2:17" ht="15.75" x14ac:dyDescent="0.25">
      <c r="E83" s="54"/>
      <c r="F83" s="54"/>
      <c r="G83" s="40"/>
      <c r="H83" s="129"/>
      <c r="I83" s="129"/>
      <c r="J83" s="130"/>
      <c r="K83" s="17"/>
      <c r="L83" s="40"/>
      <c r="M83" s="57" t="s">
        <v>212</v>
      </c>
      <c r="N83" s="17"/>
      <c r="O83" s="17"/>
      <c r="P83" s="17"/>
      <c r="Q83" s="42"/>
    </row>
    <row r="84" spans="2:17" ht="23.25" x14ac:dyDescent="0.35">
      <c r="E84" s="90"/>
      <c r="F84" s="90"/>
      <c r="G84" s="40"/>
      <c r="H84" s="17"/>
      <c r="I84" s="41"/>
      <c r="J84" s="42"/>
      <c r="K84" s="17"/>
      <c r="L84" s="40"/>
      <c r="M84" s="17"/>
      <c r="N84" s="91" t="s">
        <v>122</v>
      </c>
      <c r="O84" s="92">
        <f>(P17+P23+P24+P46+P47+P69+P70)/D74</f>
        <v>0.1463214759650926</v>
      </c>
      <c r="P84" s="91" t="s">
        <v>123</v>
      </c>
      <c r="Q84" s="42"/>
    </row>
    <row r="85" spans="2:17" ht="15.75" thickBot="1" x14ac:dyDescent="0.3">
      <c r="B85" s="17"/>
      <c r="C85" s="17"/>
      <c r="D85" s="17"/>
      <c r="E85" s="17"/>
      <c r="F85" s="17"/>
      <c r="G85" s="93"/>
      <c r="H85" s="77"/>
      <c r="I85" s="94"/>
      <c r="J85" s="95"/>
      <c r="K85" s="17"/>
      <c r="L85" s="93"/>
      <c r="M85" s="77"/>
      <c r="N85" s="77"/>
      <c r="O85" s="77"/>
      <c r="P85" s="77"/>
      <c r="Q85" s="95"/>
    </row>
  </sheetData>
  <mergeCells count="34">
    <mergeCell ref="A1:B1"/>
    <mergeCell ref="C1:H1"/>
    <mergeCell ref="A15:I15"/>
    <mergeCell ref="A20:D21"/>
    <mergeCell ref="G20:H20"/>
    <mergeCell ref="A16:I17"/>
    <mergeCell ref="L20:Q20"/>
    <mergeCell ref="P21:Q21"/>
    <mergeCell ref="P22:Q22"/>
    <mergeCell ref="P26:Q26"/>
    <mergeCell ref="P27:Q27"/>
    <mergeCell ref="H33:J33"/>
    <mergeCell ref="A43:D44"/>
    <mergeCell ref="G43:H43"/>
    <mergeCell ref="L43:Q43"/>
    <mergeCell ref="P44:Q44"/>
    <mergeCell ref="H35:J35"/>
    <mergeCell ref="P45:Q45"/>
    <mergeCell ref="P49:Q49"/>
    <mergeCell ref="P50:Q50"/>
    <mergeCell ref="P51:Q51"/>
    <mergeCell ref="P28:Q28"/>
    <mergeCell ref="A66:D67"/>
    <mergeCell ref="G66:H66"/>
    <mergeCell ref="L66:Q66"/>
    <mergeCell ref="P67:Q67"/>
    <mergeCell ref="P68:Q68"/>
    <mergeCell ref="H81:J81"/>
    <mergeCell ref="P72:Q72"/>
    <mergeCell ref="P73:Q73"/>
    <mergeCell ref="P74:Q74"/>
    <mergeCell ref="H56:J56"/>
    <mergeCell ref="H79:J79"/>
    <mergeCell ref="H58:J58"/>
  </mergeCells>
  <conditionalFormatting sqref="C23:C27 C29:C31">
    <cfRule type="colorScale" priority="2">
      <colorScale>
        <cfvo type="min"/>
        <cfvo type="percentile" val="50"/>
        <cfvo type="max"/>
        <color rgb="FF63BE7B"/>
        <color rgb="FFFFEB84"/>
        <color rgb="FFF8696B"/>
      </colorScale>
    </cfRule>
  </conditionalFormatting>
  <conditionalFormatting sqref="C46:C50 C52:C56">
    <cfRule type="colorScale" priority="3">
      <colorScale>
        <cfvo type="min"/>
        <cfvo type="percentile" val="50"/>
        <cfvo type="max"/>
        <color rgb="FF63BE7B"/>
        <color rgb="FFFFEB84"/>
        <color rgb="FFF8696B"/>
      </colorScale>
    </cfRule>
  </conditionalFormatting>
  <conditionalFormatting sqref="C69:C73 C75:C79">
    <cfRule type="colorScale" priority="4">
      <colorScale>
        <cfvo type="min"/>
        <cfvo type="percentile" val="50"/>
        <cfvo type="max"/>
        <color rgb="FF63BE7B"/>
        <color rgb="FFFFEB84"/>
        <color rgb="FFF8696B"/>
      </colorScale>
    </cfRule>
  </conditionalFormatting>
  <pageMargins left="0.25" right="0.25" top="0.75" bottom="0.75" header="0.51180555555555496" footer="0.51180555555555496"/>
  <pageSetup paperSize="9" scale="40"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8D18836-A673-4D7F-9EDB-A00B3BA8C09E}">
          <x14:formula1>
            <xm:f>Données!$A$3:$A$23</xm:f>
          </x14:formula1>
          <xm:sqref>C1:H1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6F260-6010-43FF-A1BC-AE65543FC3B6}">
  <dimension ref="A1:L26"/>
  <sheetViews>
    <sheetView workbookViewId="0">
      <selection activeCell="P24" sqref="P24"/>
    </sheetView>
  </sheetViews>
  <sheetFormatPr baseColWidth="10" defaultRowHeight="15" x14ac:dyDescent="0.25"/>
  <cols>
    <col min="1" max="1" width="61.140625" customWidth="1"/>
    <col min="8" max="8" width="19.7109375" customWidth="1"/>
  </cols>
  <sheetData>
    <row r="1" spans="1:12" x14ac:dyDescent="0.25">
      <c r="A1" t="s">
        <v>217</v>
      </c>
      <c r="B1">
        <v>2018</v>
      </c>
      <c r="C1">
        <v>2030</v>
      </c>
      <c r="D1">
        <v>2040</v>
      </c>
      <c r="E1">
        <v>2050</v>
      </c>
    </row>
    <row r="2" spans="1:12" x14ac:dyDescent="0.25">
      <c r="A2" t="str" cm="1">
        <f t="array" ref="A2:B2">'Orientation TEPOS'!A6:B6</f>
        <v xml:space="preserve">🏭 Industrie </v>
      </c>
      <c r="B2" s="139">
        <v>857187.30520000006</v>
      </c>
      <c r="C2" s="82">
        <f>'Orientation TEPOS'!D23</f>
        <v>788612.3207840001</v>
      </c>
      <c r="D2" s="82">
        <f>'Orientation TEPOS'!D46</f>
        <v>749181.70474480093</v>
      </c>
      <c r="E2" s="82">
        <f>'Orientation TEPOS'!D69</f>
        <v>636804.44903308153</v>
      </c>
    </row>
    <row r="3" spans="1:12" x14ac:dyDescent="0.25">
      <c r="A3" t="str" cm="1">
        <f t="array" ref="A3:B3">'Orientation TEPOS'!A7:B7</f>
        <v>🏘️ Tertiaire</v>
      </c>
      <c r="B3" s="139">
        <v>525099.45096000005</v>
      </c>
      <c r="C3" s="82">
        <f>'Orientation TEPOS'!D24</f>
        <v>483091.49488320004</v>
      </c>
      <c r="D3" s="82">
        <f>'Orientation TEPOS'!D47</f>
        <v>444444.17529254401</v>
      </c>
      <c r="E3" s="82">
        <f>'Orientation TEPOS'!D70</f>
        <v>333333.13146940846</v>
      </c>
    </row>
    <row r="4" spans="1:12" x14ac:dyDescent="0.25">
      <c r="A4" t="str" cm="1">
        <f t="array" ref="A4:B4">'Orientation TEPOS'!A8:B8</f>
        <v>🏠 Résidentiel</v>
      </c>
      <c r="B4" s="139">
        <v>1085668.6653200001</v>
      </c>
      <c r="C4" s="82">
        <f>'Orientation TEPOS'!D25</f>
        <v>1063955.2920136002</v>
      </c>
      <c r="D4" s="82">
        <f>'Orientation TEPOS'!D48</f>
        <v>936280.65697196824</v>
      </c>
      <c r="E4" s="82">
        <f>'Orientation TEPOS'!D71</f>
        <v>749024.52557757555</v>
      </c>
    </row>
    <row r="5" spans="1:12" x14ac:dyDescent="0.25">
      <c r="A5" t="str" cm="1">
        <f t="array" ref="A5:B5">'Orientation TEPOS'!A9:B9</f>
        <v>🐄 Agriculture</v>
      </c>
      <c r="B5" s="139">
        <v>159300.14955999999</v>
      </c>
      <c r="C5" s="82">
        <f>'Orientation TEPOS'!D26</f>
        <v>143370.13460399999</v>
      </c>
      <c r="D5" s="82">
        <f>'Orientation TEPOS'!D49</f>
        <v>134767.92652775999</v>
      </c>
      <c r="E5" s="82">
        <f>'Orientation TEPOS'!D72</f>
        <v>121291.13387498399</v>
      </c>
    </row>
    <row r="6" spans="1:12" x14ac:dyDescent="0.25">
      <c r="A6" t="str" cm="1">
        <f t="array" ref="A6:B6">'Orientation TEPOS'!A10:B10</f>
        <v>🚗 Transport routier</v>
      </c>
      <c r="B6" s="139">
        <v>1489807.49196</v>
      </c>
      <c r="C6" s="82">
        <f>'Orientation TEPOS'!D27</f>
        <v>1415317.1173620014</v>
      </c>
      <c r="D6" s="82">
        <f>'Orientation TEPOS'!D50</f>
        <v>1273785.4056258027</v>
      </c>
      <c r="E6" s="82">
        <f>'Orientation TEPOS'!D73</f>
        <v>1019028.3245006434</v>
      </c>
    </row>
    <row r="7" spans="1:12" x14ac:dyDescent="0.25">
      <c r="A7" t="str" cm="1">
        <f t="array" ref="A7:B7">'Orientation TEPOS'!A11:B11</f>
        <v>Consommation annuelle</v>
      </c>
      <c r="B7" s="139">
        <v>4117063.0630000001</v>
      </c>
      <c r="C7" s="82">
        <f>'Orientation TEPOS'!D28</f>
        <v>3894346.3596468018</v>
      </c>
      <c r="D7" s="82">
        <f>'Orientation TEPOS'!D51</f>
        <v>3538459.8691628762</v>
      </c>
      <c r="E7" s="82">
        <f>'Orientation TEPOS'!D74</f>
        <v>2859481.5644556927</v>
      </c>
    </row>
    <row r="8" spans="1:12" x14ac:dyDescent="0.25">
      <c r="B8">
        <v>2018</v>
      </c>
      <c r="C8">
        <v>2030</v>
      </c>
      <c r="D8">
        <v>2040</v>
      </c>
      <c r="E8">
        <v>2050</v>
      </c>
      <c r="H8" t="s">
        <v>220</v>
      </c>
      <c r="I8">
        <v>2018</v>
      </c>
      <c r="J8">
        <v>2030</v>
      </c>
      <c r="K8">
        <v>2040</v>
      </c>
      <c r="L8">
        <v>2050</v>
      </c>
    </row>
    <row r="9" spans="1:12" x14ac:dyDescent="0.25">
      <c r="H9" t="s">
        <v>221</v>
      </c>
      <c r="I9" s="140">
        <f>B7</f>
        <v>4117063.0630000001</v>
      </c>
      <c r="J9" s="140">
        <f t="shared" ref="J9:L9" si="0">C7</f>
        <v>3894346.3596468018</v>
      </c>
      <c r="K9" s="140">
        <f t="shared" si="0"/>
        <v>3538459.8691628762</v>
      </c>
      <c r="L9" s="140">
        <f t="shared" si="0"/>
        <v>2859481.5644556927</v>
      </c>
    </row>
    <row r="10" spans="1:12" x14ac:dyDescent="0.25">
      <c r="A10" t="s">
        <v>218</v>
      </c>
      <c r="H10" t="s">
        <v>222</v>
      </c>
      <c r="I10" s="82">
        <f>B22</f>
        <v>418403.563006129</v>
      </c>
      <c r="J10" s="82">
        <f t="shared" ref="J10:L10" si="1">C22</f>
        <v>418403.563006129</v>
      </c>
      <c r="K10" s="82">
        <f t="shared" si="1"/>
        <v>418403.563006129</v>
      </c>
      <c r="L10" s="82">
        <f t="shared" si="1"/>
        <v>418403.563006129</v>
      </c>
    </row>
    <row r="11" spans="1:12" x14ac:dyDescent="0.25">
      <c r="A11" t="str">
        <f>'Orientation TEPOS'!K6</f>
        <v xml:space="preserve">🌬️ Éolien terrestre </v>
      </c>
      <c r="B11" s="82">
        <f>'Orientation TEPOS'!P6</f>
        <v>96411.136399999988</v>
      </c>
      <c r="C11" s="82">
        <f>B11+'Orientation TEPOS'!O22</f>
        <v>96411.136399999988</v>
      </c>
      <c r="D11" s="82">
        <f>C11+'Orientation TEPOS'!O45</f>
        <v>96411.136399999988</v>
      </c>
      <c r="E11" s="82">
        <f>D11+'Orientation TEPOS'!O68</f>
        <v>96411.136399999988</v>
      </c>
      <c r="H11" s="82"/>
    </row>
    <row r="12" spans="1:12" x14ac:dyDescent="0.25">
      <c r="A12" t="str">
        <f>'Orientation TEPOS'!K7</f>
        <v>🌿 Méthanisation : Biométhane injecté</v>
      </c>
      <c r="B12" s="82">
        <f>'Orientation TEPOS'!P7</f>
        <v>19777.436173999999</v>
      </c>
      <c r="C12" s="82">
        <f>B12+'Orientation TEPOS'!O24+'Orientation TEPOS'!O25</f>
        <v>19777.436173999999</v>
      </c>
      <c r="D12" s="82">
        <f>C12+'Orientation TEPOS'!O47+'Orientation TEPOS'!O48</f>
        <v>19777.436173999999</v>
      </c>
      <c r="E12" s="82">
        <f>D12+'Orientation TEPOS'!O70+'Orientation TEPOS'!O71</f>
        <v>19777.436173999999</v>
      </c>
      <c r="H12" s="82"/>
    </row>
    <row r="13" spans="1:12" x14ac:dyDescent="0.25">
      <c r="A13" t="str">
        <f>'Orientation TEPOS'!K8</f>
        <v xml:space="preserve">💧 Hydraulique </v>
      </c>
      <c r="B13" s="82">
        <f>'Orientation TEPOS'!P8</f>
        <v>50892.103749999995</v>
      </c>
      <c r="C13" s="82">
        <f>B13</f>
        <v>50892.103749999995</v>
      </c>
      <c r="D13" s="82">
        <f t="shared" ref="D13:E13" si="2">C13</f>
        <v>50892.103749999995</v>
      </c>
      <c r="E13" s="82">
        <f t="shared" si="2"/>
        <v>50892.103749999995</v>
      </c>
      <c r="H13" s="82"/>
    </row>
    <row r="14" spans="1:12" x14ac:dyDescent="0.25">
      <c r="A14" t="str">
        <f>'Orientation TEPOS'!K9</f>
        <v>☀️ Solaire photovoltaïque</v>
      </c>
      <c r="B14" s="82">
        <f>'Orientation TEPOS'!P9</f>
        <v>21550.684699821501</v>
      </c>
      <c r="C14" s="82">
        <f>B14+'Orientation TEPOS'!O26+'Orientation TEPOS'!O28</f>
        <v>21550.684699821501</v>
      </c>
      <c r="D14" s="82">
        <f>C14+'Orientation TEPOS'!O49+'Orientation TEPOS'!O51</f>
        <v>21550.684699821501</v>
      </c>
      <c r="E14" s="82">
        <f>D14+'Orientation TEPOS'!O72+'Orientation TEPOS'!O74</f>
        <v>21550.684699821501</v>
      </c>
      <c r="H14" s="82"/>
    </row>
    <row r="15" spans="1:12" x14ac:dyDescent="0.25">
      <c r="A15" t="str">
        <f>'Orientation TEPOS'!K10</f>
        <v>☀️ Solaire thermique</v>
      </c>
      <c r="B15" s="82">
        <f>'Orientation TEPOS'!P10</f>
        <v>2170.4375034875497</v>
      </c>
      <c r="C15" s="82">
        <f>B15+'Orientation TEPOS'!O30</f>
        <v>2170.4375034875497</v>
      </c>
      <c r="D15" s="82">
        <f>C15+'Orientation TEPOS'!O53</f>
        <v>2170.4375034875497</v>
      </c>
      <c r="E15" s="82">
        <f>D15+'Orientation TEPOS'!O76</f>
        <v>2170.4375034875497</v>
      </c>
      <c r="H15" s="82"/>
    </row>
    <row r="16" spans="1:12" x14ac:dyDescent="0.25">
      <c r="A16" t="str">
        <f>'Orientation TEPOS'!K11</f>
        <v>🔥 Bois énergie chauffage urbain (chaleur)</v>
      </c>
      <c r="B16" s="82">
        <f>'Orientation TEPOS'!P11</f>
        <v>37600.649426750002</v>
      </c>
      <c r="C16" s="82">
        <f>B16</f>
        <v>37600.649426750002</v>
      </c>
      <c r="D16" s="82">
        <f>C16</f>
        <v>37600.649426750002</v>
      </c>
      <c r="E16" s="82">
        <f>D16</f>
        <v>37600.649426750002</v>
      </c>
      <c r="H16" s="82"/>
    </row>
    <row r="17" spans="1:8" x14ac:dyDescent="0.25">
      <c r="A17" t="str">
        <f>'Orientation TEPOS'!K12</f>
        <v>🔥 Bois énergie chaufferies agricoles et industricelles (chaleur)</v>
      </c>
      <c r="B17" s="82">
        <f>'Orientation TEPOS'!P12</f>
        <v>2.1101999999999999</v>
      </c>
      <c r="C17" s="82">
        <f t="shared" ref="C17:E19" si="3">B17</f>
        <v>2.1101999999999999</v>
      </c>
      <c r="D17" s="82">
        <f t="shared" si="3"/>
        <v>2.1101999999999999</v>
      </c>
      <c r="E17" s="82">
        <f t="shared" si="3"/>
        <v>2.1101999999999999</v>
      </c>
      <c r="H17" s="82"/>
    </row>
    <row r="18" spans="1:8" x14ac:dyDescent="0.25">
      <c r="A18" t="str">
        <f>'Orientation TEPOS'!K13</f>
        <v>🔥 Bois énergie chaufferies collectives (chaleur)</v>
      </c>
      <c r="B18" s="82">
        <f>'Orientation TEPOS'!P13</f>
        <v>15732.292102070001</v>
      </c>
      <c r="C18" s="82">
        <f t="shared" si="3"/>
        <v>15732.292102070001</v>
      </c>
      <c r="D18" s="82">
        <f t="shared" si="3"/>
        <v>15732.292102070001</v>
      </c>
      <c r="E18" s="82">
        <f t="shared" si="3"/>
        <v>15732.292102070001</v>
      </c>
      <c r="H18" s="82"/>
    </row>
    <row r="19" spans="1:8" x14ac:dyDescent="0.25">
      <c r="A19" t="str">
        <f>'Orientation TEPOS'!K14</f>
        <v>🔥 Bois énergie bois des ménages</v>
      </c>
      <c r="B19" s="82">
        <f>'Orientation TEPOS'!P14</f>
        <v>174266.33350000001</v>
      </c>
      <c r="C19" s="82">
        <f t="shared" si="3"/>
        <v>174266.33350000001</v>
      </c>
      <c r="D19" s="82">
        <f t="shared" si="3"/>
        <v>174266.33350000001</v>
      </c>
      <c r="E19" s="82">
        <f t="shared" si="3"/>
        <v>174266.33350000001</v>
      </c>
      <c r="H19" s="82"/>
    </row>
    <row r="20" spans="1:8" x14ac:dyDescent="0.25">
      <c r="A20" t="str">
        <f>'Orientation TEPOS'!K15</f>
        <v>🔥 Autre biomasse</v>
      </c>
      <c r="B20" s="82">
        <f>'Orientation TEPOS'!P15</f>
        <v>0.37924999999999998</v>
      </c>
      <c r="C20" s="82">
        <f>B20+'Orientation TEPOS'!O32</f>
        <v>0.37924999999999998</v>
      </c>
      <c r="D20" s="82">
        <f>C20+'Orientation TEPOS'!O55</f>
        <v>0.37924999999999998</v>
      </c>
      <c r="E20" s="82">
        <f>D20+'Orientation TEPOS'!O78</f>
        <v>0.37924999999999998</v>
      </c>
      <c r="H20" s="82"/>
    </row>
    <row r="21" spans="1:8" x14ac:dyDescent="0.25">
      <c r="A21" t="str">
        <f>'Orientation TEPOS'!K16</f>
        <v>🌏 Géothermie profonde</v>
      </c>
      <c r="B21" s="82">
        <f>'Orientation TEPOS'!P16</f>
        <v>0</v>
      </c>
      <c r="C21" s="82">
        <f>B21+'Orientation TEPOS'!O34+'Orientation TEPOS'!O36</f>
        <v>0</v>
      </c>
      <c r="D21" s="82">
        <f>C21+'Orientation TEPOS'!O57+'Orientation TEPOS'!O59</f>
        <v>0</v>
      </c>
      <c r="E21" s="82">
        <f>D21+'Orientation TEPOS'!O80+'Orientation TEPOS'!O82</f>
        <v>0</v>
      </c>
      <c r="H21" s="82"/>
    </row>
    <row r="22" spans="1:8" x14ac:dyDescent="0.25">
      <c r="A22" t="str">
        <f>'Orientation TEPOS'!K17</f>
        <v>Production énergie renouvelable annuelle</v>
      </c>
      <c r="B22" s="82">
        <f>'Orientation TEPOS'!P17</f>
        <v>418403.563006129</v>
      </c>
      <c r="C22" s="82">
        <f>SUM(C11:C21)</f>
        <v>418403.563006129</v>
      </c>
      <c r="D22" s="82">
        <f>SUM(D11:D21)</f>
        <v>418403.563006129</v>
      </c>
      <c r="E22" s="82">
        <f>SUM(E11:E21)</f>
        <v>418403.563006129</v>
      </c>
      <c r="G22" s="82"/>
      <c r="H22" s="82"/>
    </row>
    <row r="24" spans="1:8" x14ac:dyDescent="0.25">
      <c r="A24" t="s">
        <v>219</v>
      </c>
      <c r="B24" s="141">
        <f>B22/B7</f>
        <v>0.10162670734055962</v>
      </c>
      <c r="C24" s="141">
        <f t="shared" ref="C24:E24" si="4">C22/C7</f>
        <v>0.10743871355193896</v>
      </c>
      <c r="D24" s="141">
        <f t="shared" si="4"/>
        <v>0.11824454098023</v>
      </c>
      <c r="E24" s="141">
        <f t="shared" si="4"/>
        <v>0.1463214759650926</v>
      </c>
    </row>
    <row r="26" spans="1:8" x14ac:dyDescent="0.25">
      <c r="E26" s="8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71"/>
  <sheetViews>
    <sheetView zoomScale="60" zoomScaleNormal="60" workbookViewId="0">
      <pane ySplit="1410" topLeftCell="A66" activePane="bottomLeft"/>
      <selection pane="bottomLeft" activeCell="A23" sqref="A23"/>
    </sheetView>
  </sheetViews>
  <sheetFormatPr baseColWidth="10" defaultColWidth="10.7109375" defaultRowHeight="15" x14ac:dyDescent="0.25"/>
  <cols>
    <col min="1" max="1" width="16.42578125" customWidth="1"/>
    <col min="2" max="2" width="12" customWidth="1"/>
  </cols>
  <sheetData>
    <row r="1" spans="1:37" ht="30" x14ac:dyDescent="0.25">
      <c r="A1" t="s">
        <v>127</v>
      </c>
      <c r="B1" s="98" t="s">
        <v>128</v>
      </c>
      <c r="C1" s="98" t="s">
        <v>129</v>
      </c>
      <c r="D1" s="98" t="s">
        <v>130</v>
      </c>
      <c r="E1" s="98" t="s">
        <v>131</v>
      </c>
      <c r="F1" s="99" t="s">
        <v>132</v>
      </c>
      <c r="G1" s="99" t="s">
        <v>133</v>
      </c>
      <c r="H1" s="99" t="s">
        <v>134</v>
      </c>
      <c r="I1" s="99" t="s">
        <v>135</v>
      </c>
      <c r="J1" s="99" t="s">
        <v>136</v>
      </c>
      <c r="K1" s="99" t="s">
        <v>137</v>
      </c>
      <c r="L1" s="99" t="s">
        <v>138</v>
      </c>
      <c r="M1" s="100" t="s">
        <v>139</v>
      </c>
      <c r="N1" s="101" t="s">
        <v>140</v>
      </c>
      <c r="O1" s="101" t="s">
        <v>141</v>
      </c>
      <c r="P1" s="101" t="s">
        <v>142</v>
      </c>
      <c r="Q1" s="101" t="s">
        <v>143</v>
      </c>
      <c r="R1" s="101" t="s">
        <v>144</v>
      </c>
      <c r="S1" s="101" t="s">
        <v>145</v>
      </c>
      <c r="T1" s="101" t="s">
        <v>146</v>
      </c>
      <c r="U1" s="101" t="s">
        <v>147</v>
      </c>
      <c r="V1" s="102" t="s">
        <v>148</v>
      </c>
      <c r="W1" s="103" t="s">
        <v>149</v>
      </c>
      <c r="X1" s="103" t="s">
        <v>150</v>
      </c>
      <c r="Y1" s="103" t="s">
        <v>151</v>
      </c>
      <c r="Z1" s="103" t="s">
        <v>152</v>
      </c>
      <c r="AA1" s="103" t="s">
        <v>153</v>
      </c>
      <c r="AB1" s="103" t="s">
        <v>154</v>
      </c>
      <c r="AC1" s="103" t="s">
        <v>155</v>
      </c>
      <c r="AD1" s="103" t="s">
        <v>156</v>
      </c>
      <c r="AE1" s="103" t="s">
        <v>157</v>
      </c>
      <c r="AF1" s="103" t="s">
        <v>158</v>
      </c>
      <c r="AG1" s="103" t="s">
        <v>159</v>
      </c>
      <c r="AH1" s="103" t="s">
        <v>160</v>
      </c>
      <c r="AI1" s="104" t="s">
        <v>161</v>
      </c>
      <c r="AJ1" s="104" t="s">
        <v>162</v>
      </c>
      <c r="AK1" s="104" t="s">
        <v>163</v>
      </c>
    </row>
    <row r="2" spans="1:37" ht="120" x14ac:dyDescent="0.25">
      <c r="B2" s="98" t="s">
        <v>164</v>
      </c>
      <c r="C2" s="98" t="s">
        <v>165</v>
      </c>
      <c r="D2" s="98" t="s">
        <v>166</v>
      </c>
      <c r="E2" s="98" t="s">
        <v>167</v>
      </c>
      <c r="F2" s="99" t="s">
        <v>168</v>
      </c>
      <c r="G2" s="99" t="s">
        <v>169</v>
      </c>
      <c r="H2" s="99" t="s">
        <v>170</v>
      </c>
      <c r="I2" s="99" t="s">
        <v>171</v>
      </c>
      <c r="J2" s="99" t="s">
        <v>172</v>
      </c>
      <c r="K2" s="99" t="s">
        <v>173</v>
      </c>
      <c r="L2" s="99" t="s">
        <v>174</v>
      </c>
      <c r="M2" s="100"/>
      <c r="N2" s="101" t="s">
        <v>175</v>
      </c>
      <c r="O2" s="101" t="s">
        <v>176</v>
      </c>
      <c r="P2" s="101" t="s">
        <v>177</v>
      </c>
      <c r="Q2" s="101" t="s">
        <v>178</v>
      </c>
      <c r="R2" s="101" t="s">
        <v>179</v>
      </c>
      <c r="S2" s="101" t="s">
        <v>180</v>
      </c>
      <c r="T2" s="101" t="s">
        <v>181</v>
      </c>
      <c r="U2" s="101" t="s">
        <v>182</v>
      </c>
      <c r="V2" s="102" t="s">
        <v>183</v>
      </c>
      <c r="W2" s="103" t="s">
        <v>184</v>
      </c>
      <c r="X2" s="103" t="s">
        <v>185</v>
      </c>
      <c r="Y2" s="103" t="s">
        <v>186</v>
      </c>
      <c r="Z2" s="103" t="s">
        <v>187</v>
      </c>
      <c r="AA2" s="103" t="s">
        <v>188</v>
      </c>
      <c r="AB2" s="103" t="s">
        <v>189</v>
      </c>
      <c r="AC2" s="103" t="s">
        <v>190</v>
      </c>
      <c r="AD2" s="103" t="s">
        <v>191</v>
      </c>
      <c r="AE2" s="103" t="s">
        <v>192</v>
      </c>
      <c r="AF2" s="103" t="s">
        <v>193</v>
      </c>
      <c r="AG2" s="103" t="s">
        <v>194</v>
      </c>
      <c r="AH2" s="103" t="s">
        <v>195</v>
      </c>
      <c r="AI2" s="104" t="s">
        <v>196</v>
      </c>
      <c r="AJ2" s="104" t="s">
        <v>197</v>
      </c>
      <c r="AK2" s="97" t="s">
        <v>198</v>
      </c>
    </row>
    <row r="3" spans="1:37" x14ac:dyDescent="0.25">
      <c r="A3" t="s">
        <v>223</v>
      </c>
      <c r="B3" s="100">
        <v>50678</v>
      </c>
      <c r="C3" s="100">
        <v>55871.487644822606</v>
      </c>
      <c r="D3" s="100">
        <v>2018</v>
      </c>
      <c r="E3" s="105">
        <v>2208391.2527999999</v>
      </c>
      <c r="F3" s="105">
        <v>408381.85160000005</v>
      </c>
      <c r="G3" s="105">
        <v>0</v>
      </c>
      <c r="H3" s="105">
        <v>283863.90379999997</v>
      </c>
      <c r="I3" s="105">
        <v>407330.86119999998</v>
      </c>
      <c r="J3" s="105">
        <v>66135.6636</v>
      </c>
      <c r="K3" s="105">
        <v>17471.552799999998</v>
      </c>
      <c r="L3" s="105">
        <v>867055.45399999991</v>
      </c>
      <c r="M3">
        <v>0</v>
      </c>
      <c r="N3" s="105">
        <v>0</v>
      </c>
      <c r="O3" s="105">
        <v>1144492.5049999999</v>
      </c>
      <c r="P3" s="105">
        <v>512977.48580000002</v>
      </c>
      <c r="Q3" s="105">
        <v>466868.76980000001</v>
      </c>
      <c r="R3" s="105">
        <v>78925.426200000002</v>
      </c>
      <c r="S3" s="105">
        <v>5125.9034000000001</v>
      </c>
      <c r="T3" s="105">
        <v>0</v>
      </c>
      <c r="U3" s="105">
        <v>2021</v>
      </c>
      <c r="V3" s="105">
        <v>109.747868533977</v>
      </c>
      <c r="W3" s="105">
        <v>37616.25</v>
      </c>
      <c r="X3" s="105">
        <v>20710.441920000001</v>
      </c>
      <c r="Y3" s="105">
        <v>0</v>
      </c>
      <c r="Z3" s="105">
        <v>0</v>
      </c>
      <c r="AA3" s="105">
        <v>2872.6046057620001</v>
      </c>
      <c r="AB3" s="105">
        <v>710.29616583924303</v>
      </c>
      <c r="AC3" s="105">
        <v>9859.5920000000006</v>
      </c>
      <c r="AD3" s="105">
        <v>0.13</v>
      </c>
      <c r="AE3" s="105">
        <v>0</v>
      </c>
      <c r="AF3" s="105">
        <v>5.8</v>
      </c>
      <c r="AG3" s="105">
        <v>2667.2320800000002</v>
      </c>
      <c r="AH3" s="105">
        <v>0</v>
      </c>
      <c r="AI3" s="105">
        <v>39919.35</v>
      </c>
      <c r="AJ3" s="105">
        <v>0</v>
      </c>
      <c r="AK3" s="142">
        <v>200006682</v>
      </c>
    </row>
    <row r="4" spans="1:37" s="1" customFormat="1" x14ac:dyDescent="0.25">
      <c r="A4" t="s">
        <v>224</v>
      </c>
      <c r="B4">
        <v>12136</v>
      </c>
      <c r="C4">
        <v>31912.146298398398</v>
      </c>
      <c r="D4">
        <v>2018</v>
      </c>
      <c r="E4">
        <v>289975.69199999998</v>
      </c>
      <c r="F4">
        <v>17945.893599999999</v>
      </c>
      <c r="G4">
        <v>0</v>
      </c>
      <c r="H4">
        <v>22566.065999999999</v>
      </c>
      <c r="I4">
        <v>91668.684800000003</v>
      </c>
      <c r="J4">
        <v>32769.043599999997</v>
      </c>
      <c r="K4">
        <v>26.739799999999999</v>
      </c>
      <c r="L4">
        <v>110429.561</v>
      </c>
      <c r="M4">
        <v>0</v>
      </c>
      <c r="N4">
        <v>0</v>
      </c>
      <c r="O4">
        <v>164121.91680000001</v>
      </c>
      <c r="P4">
        <v>43947.442600000002</v>
      </c>
      <c r="Q4">
        <v>54100.428400000004</v>
      </c>
      <c r="R4">
        <v>21989.416399999998</v>
      </c>
      <c r="S4">
        <v>5813</v>
      </c>
      <c r="T4">
        <v>0</v>
      </c>
      <c r="U4" s="107">
        <v>2021</v>
      </c>
      <c r="V4">
        <v>16.903968540548799</v>
      </c>
      <c r="W4">
        <v>0</v>
      </c>
      <c r="X4">
        <v>15843.504000000001</v>
      </c>
      <c r="Y4">
        <v>0</v>
      </c>
      <c r="Z4">
        <v>0</v>
      </c>
      <c r="AA4">
        <v>2703.2331690999999</v>
      </c>
      <c r="AB4">
        <v>170.97226159188901</v>
      </c>
      <c r="AC4">
        <v>0</v>
      </c>
      <c r="AD4">
        <v>0</v>
      </c>
      <c r="AE4">
        <v>0</v>
      </c>
      <c r="AF4">
        <v>0</v>
      </c>
      <c r="AG4">
        <v>201.06630000000001</v>
      </c>
      <c r="AH4">
        <v>0</v>
      </c>
      <c r="AI4">
        <v>15679.69</v>
      </c>
      <c r="AJ4">
        <v>0</v>
      </c>
      <c r="AK4" s="142">
        <v>200040038</v>
      </c>
    </row>
    <row r="5" spans="1:37" x14ac:dyDescent="0.25">
      <c r="A5" t="s">
        <v>225</v>
      </c>
      <c r="B5">
        <v>13926</v>
      </c>
      <c r="C5">
        <v>45063.290331856399</v>
      </c>
      <c r="D5">
        <v>2018</v>
      </c>
      <c r="E5">
        <v>445359.50719999999</v>
      </c>
      <c r="F5">
        <v>45741.3344</v>
      </c>
      <c r="G5">
        <v>0</v>
      </c>
      <c r="H5">
        <v>47403.852399999996</v>
      </c>
      <c r="I5">
        <v>104957.20279999998</v>
      </c>
      <c r="J5">
        <v>24670.371999999999</v>
      </c>
      <c r="K5">
        <v>25751.59</v>
      </c>
      <c r="L5">
        <v>175124.76320000002</v>
      </c>
      <c r="M5">
        <v>0</v>
      </c>
      <c r="N5">
        <v>0</v>
      </c>
      <c r="O5">
        <v>252949.2072</v>
      </c>
      <c r="P5">
        <v>59663.469400000002</v>
      </c>
      <c r="Q5">
        <v>105721.031</v>
      </c>
      <c r="R5">
        <v>26044.565200000001</v>
      </c>
      <c r="S5">
        <v>981.23440000000005</v>
      </c>
      <c r="T5">
        <v>0</v>
      </c>
      <c r="U5" s="107">
        <v>2021</v>
      </c>
      <c r="V5">
        <v>24.9216055591572</v>
      </c>
      <c r="W5">
        <v>0</v>
      </c>
      <c r="X5">
        <v>0</v>
      </c>
      <c r="Y5">
        <v>0</v>
      </c>
      <c r="Z5">
        <v>59.473999999999997</v>
      </c>
      <c r="AA5">
        <v>3473.5809271389999</v>
      </c>
      <c r="AB5">
        <v>458.00987624910198</v>
      </c>
      <c r="AC5">
        <v>0</v>
      </c>
      <c r="AD5">
        <v>0</v>
      </c>
      <c r="AE5">
        <v>0</v>
      </c>
      <c r="AF5">
        <v>0</v>
      </c>
      <c r="AG5">
        <v>4651.5495419999997</v>
      </c>
      <c r="AH5">
        <v>0</v>
      </c>
      <c r="AI5">
        <v>18543.52</v>
      </c>
      <c r="AJ5">
        <v>0</v>
      </c>
      <c r="AK5" s="142">
        <v>200040293</v>
      </c>
    </row>
    <row r="6" spans="1:37" x14ac:dyDescent="0.25">
      <c r="A6" t="s">
        <v>226</v>
      </c>
      <c r="B6">
        <v>9898</v>
      </c>
      <c r="C6">
        <v>28308.492121409803</v>
      </c>
      <c r="D6">
        <v>2018</v>
      </c>
      <c r="E6">
        <v>293204.23219999997</v>
      </c>
      <c r="F6">
        <v>6061.7963999999993</v>
      </c>
      <c r="G6">
        <v>0</v>
      </c>
      <c r="H6">
        <v>15906.693200000002</v>
      </c>
      <c r="I6">
        <v>76359.567999999999</v>
      </c>
      <c r="J6">
        <v>22621.870800000001</v>
      </c>
      <c r="K6">
        <v>0</v>
      </c>
      <c r="L6">
        <v>146398.07980000001</v>
      </c>
      <c r="M6">
        <v>0</v>
      </c>
      <c r="N6">
        <v>0</v>
      </c>
      <c r="O6">
        <v>209869.06419999999</v>
      </c>
      <c r="P6">
        <v>13543.127400000001</v>
      </c>
      <c r="Q6">
        <v>41603.641000000003</v>
      </c>
      <c r="R6">
        <v>24230.909200000002</v>
      </c>
      <c r="S6">
        <v>3959.8156000000004</v>
      </c>
      <c r="T6">
        <v>0</v>
      </c>
      <c r="U6" s="107">
        <v>2021</v>
      </c>
      <c r="V6">
        <v>20.086505426946601</v>
      </c>
      <c r="W6">
        <v>0</v>
      </c>
      <c r="X6">
        <v>0</v>
      </c>
      <c r="Y6">
        <v>0</v>
      </c>
      <c r="Z6">
        <v>0</v>
      </c>
      <c r="AA6">
        <v>1999.9508578699999</v>
      </c>
      <c r="AB6">
        <v>134.14891299326499</v>
      </c>
      <c r="AC6">
        <v>0</v>
      </c>
      <c r="AD6">
        <v>0</v>
      </c>
      <c r="AE6">
        <v>0</v>
      </c>
      <c r="AF6">
        <v>0</v>
      </c>
      <c r="AG6">
        <v>1677.161709</v>
      </c>
      <c r="AH6">
        <v>0</v>
      </c>
      <c r="AI6">
        <v>16527.7</v>
      </c>
      <c r="AJ6">
        <v>0</v>
      </c>
      <c r="AK6" s="142">
        <v>200042414</v>
      </c>
    </row>
    <row r="7" spans="1:37" x14ac:dyDescent="0.25">
      <c r="A7" t="s">
        <v>227</v>
      </c>
      <c r="B7">
        <v>15740</v>
      </c>
      <c r="C7">
        <v>21804.028228430499</v>
      </c>
      <c r="D7">
        <v>2018</v>
      </c>
      <c r="E7">
        <v>932584.24040000001</v>
      </c>
      <c r="F7">
        <v>69769.951199999996</v>
      </c>
      <c r="G7">
        <v>0</v>
      </c>
      <c r="H7">
        <v>52010.073600000003</v>
      </c>
      <c r="I7">
        <v>130636.7116</v>
      </c>
      <c r="J7">
        <v>18581.835800000001</v>
      </c>
      <c r="K7">
        <v>11155.147000000001</v>
      </c>
      <c r="L7">
        <v>563547.098</v>
      </c>
      <c r="M7">
        <v>0</v>
      </c>
      <c r="N7">
        <v>0</v>
      </c>
      <c r="O7">
        <v>697801.82079999999</v>
      </c>
      <c r="P7">
        <v>82566.689400000003</v>
      </c>
      <c r="Q7">
        <v>111585.18539999999</v>
      </c>
      <c r="R7">
        <v>38954.075600000004</v>
      </c>
      <c r="S7">
        <v>1676.4692</v>
      </c>
      <c r="T7">
        <v>0</v>
      </c>
      <c r="U7" s="107">
        <v>2021</v>
      </c>
      <c r="V7">
        <v>38.629218212964702</v>
      </c>
      <c r="W7">
        <v>0</v>
      </c>
      <c r="X7">
        <v>0</v>
      </c>
      <c r="Y7">
        <v>0</v>
      </c>
      <c r="Z7">
        <v>0</v>
      </c>
      <c r="AA7">
        <v>3837.6634107740001</v>
      </c>
      <c r="AB7">
        <v>256.369350617789</v>
      </c>
      <c r="AC7">
        <v>0</v>
      </c>
      <c r="AD7">
        <v>0</v>
      </c>
      <c r="AE7">
        <v>0</v>
      </c>
      <c r="AF7">
        <v>0</v>
      </c>
      <c r="AG7">
        <v>2467.5658199999998</v>
      </c>
      <c r="AH7">
        <v>0</v>
      </c>
      <c r="AI7">
        <v>15919.03</v>
      </c>
      <c r="AJ7">
        <v>0</v>
      </c>
      <c r="AK7" s="142">
        <v>200069698</v>
      </c>
    </row>
    <row r="8" spans="1:37" x14ac:dyDescent="0.25">
      <c r="A8" t="s">
        <v>228</v>
      </c>
      <c r="B8">
        <v>77296</v>
      </c>
      <c r="C8">
        <v>29909.520153404599</v>
      </c>
      <c r="D8">
        <v>2018</v>
      </c>
      <c r="E8">
        <v>2722742.9317999999</v>
      </c>
      <c r="F8">
        <v>324141.01819999999</v>
      </c>
      <c r="G8">
        <v>0</v>
      </c>
      <c r="H8">
        <v>444414.31340000004</v>
      </c>
      <c r="I8">
        <v>639865.97499999998</v>
      </c>
      <c r="J8">
        <v>36603.2984</v>
      </c>
      <c r="K8">
        <v>49169.841800000002</v>
      </c>
      <c r="L8">
        <v>1075933.983</v>
      </c>
      <c r="M8">
        <v>0</v>
      </c>
      <c r="N8">
        <v>95941.239799999996</v>
      </c>
      <c r="O8">
        <v>1391063.6886</v>
      </c>
      <c r="P8">
        <v>651087.39020000002</v>
      </c>
      <c r="Q8">
        <v>514982.97080000001</v>
      </c>
      <c r="R8">
        <v>68406.221399999995</v>
      </c>
      <c r="S8">
        <v>1267.2339999999999</v>
      </c>
      <c r="T8">
        <v>0</v>
      </c>
      <c r="U8" s="107">
        <v>2021</v>
      </c>
      <c r="V8">
        <v>140.13997761642699</v>
      </c>
      <c r="W8">
        <v>0</v>
      </c>
      <c r="X8">
        <v>0</v>
      </c>
      <c r="Y8">
        <v>0</v>
      </c>
      <c r="Z8">
        <v>0</v>
      </c>
      <c r="AA8">
        <v>3265.8566161250001</v>
      </c>
      <c r="AB8">
        <v>1286.84951946673</v>
      </c>
      <c r="AC8">
        <v>0</v>
      </c>
      <c r="AD8">
        <v>0</v>
      </c>
      <c r="AE8">
        <v>90063.529410000003</v>
      </c>
      <c r="AF8">
        <v>0</v>
      </c>
      <c r="AG8">
        <v>332.15219999999999</v>
      </c>
      <c r="AH8">
        <v>0</v>
      </c>
      <c r="AI8">
        <v>42496.58</v>
      </c>
      <c r="AJ8">
        <v>0</v>
      </c>
      <c r="AK8" s="142">
        <v>200070308</v>
      </c>
    </row>
    <row r="9" spans="1:37" x14ac:dyDescent="0.25">
      <c r="A9" t="s">
        <v>229</v>
      </c>
      <c r="B9">
        <v>21856</v>
      </c>
      <c r="C9">
        <v>86638.792239223403</v>
      </c>
      <c r="D9">
        <v>2018</v>
      </c>
      <c r="E9">
        <v>1116650.5602000002</v>
      </c>
      <c r="F9">
        <v>549134.34580000001</v>
      </c>
      <c r="G9">
        <v>0</v>
      </c>
      <c r="H9">
        <v>69967.593200000003</v>
      </c>
      <c r="I9">
        <v>179124.1072</v>
      </c>
      <c r="J9">
        <v>63052.448400000001</v>
      </c>
      <c r="K9">
        <v>177.87779999999998</v>
      </c>
      <c r="L9">
        <v>222954.12719999999</v>
      </c>
      <c r="M9">
        <v>0</v>
      </c>
      <c r="N9">
        <v>0</v>
      </c>
      <c r="O9">
        <v>359586.36700000003</v>
      </c>
      <c r="P9">
        <v>390554.54320000001</v>
      </c>
      <c r="Q9">
        <v>325181.54519999999</v>
      </c>
      <c r="R9">
        <v>38394.865000000005</v>
      </c>
      <c r="S9">
        <v>2929.752</v>
      </c>
      <c r="T9">
        <v>0</v>
      </c>
      <c r="U9" s="107">
        <v>2021</v>
      </c>
      <c r="V9">
        <v>42.6472048556071</v>
      </c>
      <c r="W9">
        <v>28698.68</v>
      </c>
      <c r="X9">
        <v>891.03629999999998</v>
      </c>
      <c r="Y9">
        <v>0</v>
      </c>
      <c r="Z9">
        <v>0</v>
      </c>
      <c r="AA9">
        <v>18413.144805295</v>
      </c>
      <c r="AB9">
        <v>299.47055681238999</v>
      </c>
      <c r="AC9">
        <v>0</v>
      </c>
      <c r="AD9">
        <v>0</v>
      </c>
      <c r="AE9">
        <v>0</v>
      </c>
      <c r="AF9">
        <v>0</v>
      </c>
      <c r="AG9">
        <v>2440.71495</v>
      </c>
      <c r="AH9">
        <v>0</v>
      </c>
      <c r="AI9">
        <v>27232.63</v>
      </c>
      <c r="AJ9">
        <v>0</v>
      </c>
      <c r="AK9" s="142">
        <v>200070316</v>
      </c>
    </row>
    <row r="10" spans="1:37" x14ac:dyDescent="0.25">
      <c r="A10" t="s">
        <v>230</v>
      </c>
      <c r="B10">
        <v>35431</v>
      </c>
      <c r="C10">
        <v>125570.7086576</v>
      </c>
      <c r="D10">
        <v>2018</v>
      </c>
      <c r="E10">
        <v>976241.03300000005</v>
      </c>
      <c r="F10">
        <v>96091.215200000006</v>
      </c>
      <c r="G10">
        <v>0</v>
      </c>
      <c r="H10">
        <v>114606.78279999999</v>
      </c>
      <c r="I10">
        <v>322426.18320000003</v>
      </c>
      <c r="J10">
        <v>68503.879799999995</v>
      </c>
      <c r="K10">
        <v>36244.055</v>
      </c>
      <c r="L10">
        <v>297963.9166</v>
      </c>
      <c r="M10">
        <v>0</v>
      </c>
      <c r="N10">
        <v>33122.474000000002</v>
      </c>
      <c r="O10">
        <v>469038.1814</v>
      </c>
      <c r="P10">
        <v>177946.3934</v>
      </c>
      <c r="Q10">
        <v>228657.84279999998</v>
      </c>
      <c r="R10">
        <v>65063.746400000004</v>
      </c>
      <c r="S10">
        <v>2415.8828000000003</v>
      </c>
      <c r="T10">
        <v>0</v>
      </c>
      <c r="U10" s="107">
        <v>2021</v>
      </c>
      <c r="V10">
        <v>105.83546595156101</v>
      </c>
      <c r="W10">
        <v>0</v>
      </c>
      <c r="X10">
        <v>0</v>
      </c>
      <c r="Y10">
        <v>0</v>
      </c>
      <c r="Z10">
        <v>2731.779</v>
      </c>
      <c r="AA10">
        <v>4560.7032322240002</v>
      </c>
      <c r="AB10">
        <v>499.51751137535001</v>
      </c>
      <c r="AC10">
        <v>0</v>
      </c>
      <c r="AD10">
        <v>0</v>
      </c>
      <c r="AE10">
        <v>49016.017440000003</v>
      </c>
      <c r="AF10">
        <v>0</v>
      </c>
      <c r="AG10">
        <v>5629.2899040000002</v>
      </c>
      <c r="AH10">
        <v>0</v>
      </c>
      <c r="AI10">
        <v>44895.79</v>
      </c>
      <c r="AJ10">
        <v>0</v>
      </c>
      <c r="AK10" s="142">
        <v>200070530</v>
      </c>
    </row>
    <row r="11" spans="1:37" x14ac:dyDescent="0.25">
      <c r="A11" t="s">
        <v>231</v>
      </c>
      <c r="B11">
        <v>15002</v>
      </c>
      <c r="C11">
        <v>28965.748275907299</v>
      </c>
      <c r="D11">
        <v>2018</v>
      </c>
      <c r="E11">
        <v>397083.70480000001</v>
      </c>
      <c r="F11">
        <v>52247.243999999999</v>
      </c>
      <c r="G11">
        <v>0</v>
      </c>
      <c r="H11">
        <v>41879.177199999998</v>
      </c>
      <c r="I11">
        <v>117894.61559999999</v>
      </c>
      <c r="J11">
        <v>22400.9768</v>
      </c>
      <c r="K11">
        <v>734.7632000000001</v>
      </c>
      <c r="L11">
        <v>150133.51360000001</v>
      </c>
      <c r="M11">
        <v>0</v>
      </c>
      <c r="N11">
        <v>0</v>
      </c>
      <c r="O11">
        <v>223571.46779999998</v>
      </c>
      <c r="P11">
        <v>49690.686600000001</v>
      </c>
      <c r="Q11">
        <v>88754.046600000001</v>
      </c>
      <c r="R11">
        <v>34257.171600000001</v>
      </c>
      <c r="S11">
        <v>806.84440000000006</v>
      </c>
      <c r="T11">
        <v>0</v>
      </c>
      <c r="U11" s="107">
        <v>2021</v>
      </c>
      <c r="V11">
        <v>28.430608640642099</v>
      </c>
      <c r="W11">
        <v>0</v>
      </c>
      <c r="X11">
        <v>0</v>
      </c>
      <c r="Y11">
        <v>0</v>
      </c>
      <c r="Z11">
        <v>1129.5650000000001</v>
      </c>
      <c r="AA11">
        <v>2279.4364860979999</v>
      </c>
      <c r="AB11">
        <v>472.368621866019</v>
      </c>
      <c r="AC11">
        <v>0</v>
      </c>
      <c r="AD11">
        <v>0</v>
      </c>
      <c r="AE11">
        <v>0</v>
      </c>
      <c r="AF11">
        <v>0</v>
      </c>
      <c r="AG11">
        <v>1175.92605</v>
      </c>
      <c r="AH11">
        <v>0</v>
      </c>
      <c r="AI11">
        <v>22342.28</v>
      </c>
      <c r="AJ11">
        <v>0</v>
      </c>
      <c r="AK11" s="142">
        <v>200070548</v>
      </c>
    </row>
    <row r="12" spans="1:37" x14ac:dyDescent="0.25">
      <c r="A12" t="s">
        <v>232</v>
      </c>
      <c r="B12">
        <v>22422</v>
      </c>
      <c r="C12">
        <v>39777.790621873202</v>
      </c>
      <c r="D12">
        <v>2018</v>
      </c>
      <c r="E12">
        <v>532688.20620000002</v>
      </c>
      <c r="F12">
        <v>86424.196200000006</v>
      </c>
      <c r="G12">
        <v>0</v>
      </c>
      <c r="H12">
        <v>46164.520799999998</v>
      </c>
      <c r="I12">
        <v>173164.61960000001</v>
      </c>
      <c r="J12">
        <v>38393.702400000002</v>
      </c>
      <c r="K12">
        <v>5.8129999999999997</v>
      </c>
      <c r="L12">
        <v>169472.20199999999</v>
      </c>
      <c r="M12">
        <v>0</v>
      </c>
      <c r="N12">
        <v>0</v>
      </c>
      <c r="O12">
        <v>268057.19419999997</v>
      </c>
      <c r="P12">
        <v>58754.316200000001</v>
      </c>
      <c r="Q12">
        <v>157216.07279999999</v>
      </c>
      <c r="R12">
        <v>42451.176400000004</v>
      </c>
      <c r="S12">
        <v>6208.2840000000006</v>
      </c>
      <c r="T12">
        <v>0</v>
      </c>
      <c r="U12" s="107">
        <v>2021</v>
      </c>
      <c r="V12">
        <v>33.937625326044099</v>
      </c>
      <c r="W12">
        <v>0</v>
      </c>
      <c r="X12">
        <v>968.31420000000003</v>
      </c>
      <c r="Y12">
        <v>0</v>
      </c>
      <c r="Z12">
        <v>966.82500000000005</v>
      </c>
      <c r="AA12">
        <v>2370.2883864999999</v>
      </c>
      <c r="AB12">
        <v>328.54349202081499</v>
      </c>
      <c r="AC12">
        <v>0</v>
      </c>
      <c r="AD12">
        <v>0</v>
      </c>
      <c r="AE12">
        <v>0</v>
      </c>
      <c r="AF12">
        <v>0</v>
      </c>
      <c r="AG12">
        <v>372.03771599999999</v>
      </c>
      <c r="AH12">
        <v>0</v>
      </c>
      <c r="AI12">
        <v>29618.58</v>
      </c>
      <c r="AJ12">
        <v>0</v>
      </c>
      <c r="AK12" s="142">
        <v>200071538</v>
      </c>
    </row>
    <row r="13" spans="1:37" x14ac:dyDescent="0.25">
      <c r="A13" t="s">
        <v>233</v>
      </c>
      <c r="B13">
        <v>28291</v>
      </c>
      <c r="C13">
        <v>51285.386849336399</v>
      </c>
      <c r="D13">
        <v>2018</v>
      </c>
      <c r="E13">
        <v>894681.15520000004</v>
      </c>
      <c r="F13">
        <v>96644.612799999988</v>
      </c>
      <c r="G13">
        <v>0</v>
      </c>
      <c r="H13">
        <v>86346.301999999996</v>
      </c>
      <c r="I13">
        <v>217060.90780000002</v>
      </c>
      <c r="J13">
        <v>42874.362800000003</v>
      </c>
      <c r="K13">
        <v>1.1626000000000001</v>
      </c>
      <c r="L13">
        <v>390803.33960000001</v>
      </c>
      <c r="M13">
        <v>0</v>
      </c>
      <c r="N13">
        <v>0</v>
      </c>
      <c r="O13">
        <v>544343.27119999996</v>
      </c>
      <c r="P13">
        <v>100278.90040000001</v>
      </c>
      <c r="Q13">
        <v>191827.83739999999</v>
      </c>
      <c r="R13">
        <v>51813.5942</v>
      </c>
      <c r="S13">
        <v>6421.0398000000005</v>
      </c>
      <c r="T13">
        <v>0</v>
      </c>
      <c r="U13" s="107">
        <v>2021</v>
      </c>
      <c r="V13">
        <v>42.216430123246397</v>
      </c>
      <c r="W13">
        <v>0</v>
      </c>
      <c r="X13">
        <v>9983.6630000000005</v>
      </c>
      <c r="Y13">
        <v>0</v>
      </c>
      <c r="Z13">
        <v>285.11099999999999</v>
      </c>
      <c r="AA13">
        <v>2249.5874107999998</v>
      </c>
      <c r="AB13">
        <v>636.90914516498697</v>
      </c>
      <c r="AC13">
        <v>0</v>
      </c>
      <c r="AD13">
        <v>0</v>
      </c>
      <c r="AE13">
        <v>0</v>
      </c>
      <c r="AF13">
        <v>0.06</v>
      </c>
      <c r="AG13">
        <v>3606.8927994000001</v>
      </c>
      <c r="AH13">
        <v>0</v>
      </c>
      <c r="AI13">
        <v>36883.269999999997</v>
      </c>
      <c r="AJ13">
        <v>0</v>
      </c>
      <c r="AK13" s="142">
        <v>200071579</v>
      </c>
    </row>
    <row r="14" spans="1:37" x14ac:dyDescent="0.25">
      <c r="A14" t="s">
        <v>234</v>
      </c>
      <c r="B14">
        <v>8028</v>
      </c>
      <c r="C14">
        <v>25784.347144417501</v>
      </c>
      <c r="D14">
        <v>2018</v>
      </c>
      <c r="E14">
        <v>271405.48219999997</v>
      </c>
      <c r="F14">
        <v>29876.494799999997</v>
      </c>
      <c r="G14">
        <v>0</v>
      </c>
      <c r="H14">
        <v>12409.5924</v>
      </c>
      <c r="I14">
        <v>56782.546600000001</v>
      </c>
      <c r="J14">
        <v>18828.307000000001</v>
      </c>
      <c r="K14">
        <v>0</v>
      </c>
      <c r="L14">
        <v>137020.54819999999</v>
      </c>
      <c r="M14">
        <v>0</v>
      </c>
      <c r="N14">
        <v>2391.4681999999998</v>
      </c>
      <c r="O14">
        <v>192395.1862</v>
      </c>
      <c r="P14">
        <v>2158.9482000000003</v>
      </c>
      <c r="Q14">
        <v>56182.644999999997</v>
      </c>
      <c r="R14">
        <v>17445.975599999998</v>
      </c>
      <c r="S14">
        <v>830.09640000000002</v>
      </c>
      <c r="T14">
        <v>0</v>
      </c>
      <c r="U14" s="107">
        <v>2021</v>
      </c>
      <c r="V14">
        <v>24.381560288379799</v>
      </c>
      <c r="W14">
        <v>0</v>
      </c>
      <c r="X14">
        <v>0</v>
      </c>
      <c r="Y14">
        <v>0</v>
      </c>
      <c r="Z14">
        <v>0</v>
      </c>
      <c r="AA14">
        <v>1053.809628231</v>
      </c>
      <c r="AB14">
        <v>288.474141029169</v>
      </c>
      <c r="AC14">
        <v>0</v>
      </c>
      <c r="AD14">
        <v>0</v>
      </c>
      <c r="AE14">
        <v>1908.1125</v>
      </c>
      <c r="AF14">
        <v>0.2</v>
      </c>
      <c r="AG14">
        <v>2255.9562810000002</v>
      </c>
      <c r="AH14">
        <v>0</v>
      </c>
      <c r="AI14">
        <v>12322.31</v>
      </c>
      <c r="AJ14">
        <v>0</v>
      </c>
      <c r="AK14" s="142">
        <v>200071645</v>
      </c>
    </row>
    <row r="15" spans="1:37" x14ac:dyDescent="0.25">
      <c r="A15" t="s">
        <v>235</v>
      </c>
      <c r="B15">
        <v>37478</v>
      </c>
      <c r="C15">
        <v>86971.761622722493</v>
      </c>
      <c r="D15">
        <v>2018</v>
      </c>
      <c r="E15">
        <v>1221775.1773999999</v>
      </c>
      <c r="F15">
        <v>111442.1856</v>
      </c>
      <c r="G15">
        <v>0</v>
      </c>
      <c r="H15">
        <v>149967.26180000001</v>
      </c>
      <c r="I15">
        <v>283644.17240000004</v>
      </c>
      <c r="J15">
        <v>62775.749600000003</v>
      </c>
      <c r="K15">
        <v>10618.025799999999</v>
      </c>
      <c r="L15">
        <v>549198.28879999998</v>
      </c>
      <c r="M15">
        <v>0</v>
      </c>
      <c r="N15">
        <v>0</v>
      </c>
      <c r="O15">
        <v>744534.85299999989</v>
      </c>
      <c r="P15">
        <v>217598.02900000001</v>
      </c>
      <c r="Q15">
        <v>191751.10580000002</v>
      </c>
      <c r="R15">
        <v>65077.6976</v>
      </c>
      <c r="S15">
        <v>2813.4919999999997</v>
      </c>
      <c r="T15">
        <v>0</v>
      </c>
      <c r="U15" s="107">
        <v>2021</v>
      </c>
      <c r="V15">
        <v>54.295168523119997</v>
      </c>
      <c r="W15">
        <v>0</v>
      </c>
      <c r="X15">
        <v>0</v>
      </c>
      <c r="Y15">
        <v>0</v>
      </c>
      <c r="Z15">
        <v>196.94327687296399</v>
      </c>
      <c r="AA15">
        <v>7857.8771508680002</v>
      </c>
      <c r="AB15">
        <v>859.05613760696201</v>
      </c>
      <c r="AC15">
        <v>0</v>
      </c>
      <c r="AD15">
        <v>0</v>
      </c>
      <c r="AE15">
        <v>0</v>
      </c>
      <c r="AF15">
        <v>0</v>
      </c>
      <c r="AG15">
        <v>906.69798000000003</v>
      </c>
      <c r="AH15">
        <v>0</v>
      </c>
      <c r="AI15">
        <v>39188.9</v>
      </c>
      <c r="AJ15">
        <v>0</v>
      </c>
      <c r="AK15" s="142">
        <v>200071884</v>
      </c>
    </row>
    <row r="16" spans="1:37" x14ac:dyDescent="0.25">
      <c r="A16" t="s">
        <v>236</v>
      </c>
      <c r="B16">
        <v>91612</v>
      </c>
      <c r="C16">
        <v>74232.260462263497</v>
      </c>
      <c r="D16">
        <v>2018</v>
      </c>
      <c r="E16">
        <v>2920503.517</v>
      </c>
      <c r="F16">
        <v>1023153.1056</v>
      </c>
      <c r="G16">
        <v>0</v>
      </c>
      <c r="H16">
        <v>419906.70539999998</v>
      </c>
      <c r="I16">
        <v>698714.46180000005</v>
      </c>
      <c r="J16">
        <v>47975.851599999995</v>
      </c>
      <c r="K16">
        <v>37454.321600000003</v>
      </c>
      <c r="L16">
        <v>611195.09639999992</v>
      </c>
      <c r="M16">
        <v>0</v>
      </c>
      <c r="N16">
        <v>33150.376400000001</v>
      </c>
      <c r="O16">
        <v>873227.69739999995</v>
      </c>
      <c r="P16">
        <v>985394.18280000007</v>
      </c>
      <c r="Q16">
        <v>813131.74079999991</v>
      </c>
      <c r="R16">
        <v>214073.0258</v>
      </c>
      <c r="S16">
        <v>1527.6563999999998</v>
      </c>
      <c r="T16">
        <v>0</v>
      </c>
      <c r="U16" s="107">
        <v>2021</v>
      </c>
      <c r="V16">
        <v>212.29861366299201</v>
      </c>
      <c r="W16">
        <v>0</v>
      </c>
      <c r="X16">
        <v>0</v>
      </c>
      <c r="Y16">
        <v>0</v>
      </c>
      <c r="Z16">
        <v>0</v>
      </c>
      <c r="AA16">
        <v>20061.834612145001</v>
      </c>
      <c r="AB16">
        <v>1196.8152912354201</v>
      </c>
      <c r="AC16">
        <v>9209.518</v>
      </c>
      <c r="AD16">
        <v>0.09</v>
      </c>
      <c r="AE16">
        <v>31242.352940000001</v>
      </c>
      <c r="AF16">
        <v>0</v>
      </c>
      <c r="AG16">
        <v>8315.5874003999998</v>
      </c>
      <c r="AH16">
        <v>0</v>
      </c>
      <c r="AI16">
        <v>61595.78</v>
      </c>
      <c r="AJ16">
        <v>0</v>
      </c>
      <c r="AK16" s="142">
        <v>247100290</v>
      </c>
    </row>
    <row r="17" spans="1:37" x14ac:dyDescent="0.25">
      <c r="A17" t="s">
        <v>237</v>
      </c>
      <c r="B17">
        <v>114258</v>
      </c>
      <c r="C17">
        <v>55362.196144323301</v>
      </c>
      <c r="D17">
        <v>2018</v>
      </c>
      <c r="E17">
        <v>3812773.4397999998</v>
      </c>
      <c r="F17">
        <v>1069435.0490000001</v>
      </c>
      <c r="G17">
        <v>0</v>
      </c>
      <c r="H17">
        <v>494725.82840000006</v>
      </c>
      <c r="I17">
        <v>859860.1226</v>
      </c>
      <c r="J17">
        <v>43781.190800000004</v>
      </c>
      <c r="K17">
        <v>29883.470399999998</v>
      </c>
      <c r="L17">
        <v>1132547.9526</v>
      </c>
      <c r="M17">
        <v>0</v>
      </c>
      <c r="N17">
        <v>108999.56300000001</v>
      </c>
      <c r="O17">
        <v>1599932.9168000002</v>
      </c>
      <c r="P17">
        <v>1159100.574</v>
      </c>
      <c r="Q17">
        <v>814255.97499999998</v>
      </c>
      <c r="R17">
        <v>123641.3474</v>
      </c>
      <c r="S17">
        <v>6037.3818000000001</v>
      </c>
      <c r="T17">
        <v>805.68179999999995</v>
      </c>
      <c r="U17" s="107">
        <v>2021</v>
      </c>
      <c r="V17">
        <v>202.57657307909901</v>
      </c>
      <c r="W17">
        <v>0</v>
      </c>
      <c r="X17">
        <v>0</v>
      </c>
      <c r="Y17">
        <v>0</v>
      </c>
      <c r="Z17">
        <v>0</v>
      </c>
      <c r="AA17">
        <v>4210.4477037180004</v>
      </c>
      <c r="AB17">
        <v>1608.0704996070299</v>
      </c>
      <c r="AC17">
        <v>0</v>
      </c>
      <c r="AD17">
        <v>0</v>
      </c>
      <c r="AE17">
        <v>90459.530910000001</v>
      </c>
      <c r="AF17">
        <v>0</v>
      </c>
      <c r="AG17">
        <v>10072.584467999999</v>
      </c>
      <c r="AH17">
        <v>0</v>
      </c>
      <c r="AI17">
        <v>61822.68</v>
      </c>
      <c r="AJ17">
        <v>0</v>
      </c>
      <c r="AK17" s="142">
        <v>247100589</v>
      </c>
    </row>
    <row r="18" spans="1:37" x14ac:dyDescent="0.25">
      <c r="A18" t="s">
        <v>238</v>
      </c>
      <c r="B18">
        <v>6043</v>
      </c>
      <c r="C18">
        <v>22442.525060428597</v>
      </c>
      <c r="D18">
        <v>2018</v>
      </c>
      <c r="E18">
        <v>182589.81779999999</v>
      </c>
      <c r="F18">
        <v>28560.4316</v>
      </c>
      <c r="G18">
        <v>0</v>
      </c>
      <c r="H18">
        <v>15319.5802</v>
      </c>
      <c r="I18">
        <v>50640.5308</v>
      </c>
      <c r="J18">
        <v>17644.780200000001</v>
      </c>
      <c r="K18">
        <v>0</v>
      </c>
      <c r="L18">
        <v>63790.699400000005</v>
      </c>
      <c r="M18">
        <v>0</v>
      </c>
      <c r="N18">
        <v>0</v>
      </c>
      <c r="O18">
        <v>101682.1586</v>
      </c>
      <c r="P18">
        <v>33311.977800000001</v>
      </c>
      <c r="Q18">
        <v>33693.310599999997</v>
      </c>
      <c r="R18">
        <v>13066.461399999998</v>
      </c>
      <c r="S18">
        <v>837.07199999999989</v>
      </c>
      <c r="T18">
        <v>0</v>
      </c>
      <c r="U18" s="107">
        <v>2021</v>
      </c>
      <c r="V18">
        <v>10.4544247005343</v>
      </c>
      <c r="W18">
        <v>0</v>
      </c>
      <c r="X18">
        <v>0</v>
      </c>
      <c r="Y18">
        <v>0</v>
      </c>
      <c r="Z18">
        <v>0</v>
      </c>
      <c r="AA18">
        <v>2662.6544229450001</v>
      </c>
      <c r="AB18">
        <v>113.635999148121</v>
      </c>
      <c r="AC18">
        <v>0</v>
      </c>
      <c r="AD18">
        <v>0</v>
      </c>
      <c r="AE18">
        <v>0</v>
      </c>
      <c r="AF18">
        <v>0</v>
      </c>
      <c r="AG18">
        <v>26.80884</v>
      </c>
      <c r="AH18">
        <v>0</v>
      </c>
      <c r="AI18">
        <v>9304.4599999999991</v>
      </c>
      <c r="AJ18">
        <v>0</v>
      </c>
      <c r="AK18" s="142">
        <v>247100639</v>
      </c>
    </row>
    <row r="19" spans="1:37" x14ac:dyDescent="0.25">
      <c r="A19" t="s">
        <v>239</v>
      </c>
      <c r="B19">
        <v>6537</v>
      </c>
      <c r="C19">
        <v>24343.868622922499</v>
      </c>
      <c r="D19">
        <v>2018</v>
      </c>
      <c r="E19">
        <v>165437.98000000001</v>
      </c>
      <c r="F19">
        <v>6534.9746000000005</v>
      </c>
      <c r="G19">
        <v>0</v>
      </c>
      <c r="H19">
        <v>22511.4238</v>
      </c>
      <c r="I19">
        <v>51685.708200000008</v>
      </c>
      <c r="J19">
        <v>22218.4486</v>
      </c>
      <c r="K19">
        <v>0</v>
      </c>
      <c r="L19">
        <v>56061.734599999996</v>
      </c>
      <c r="M19">
        <v>0</v>
      </c>
      <c r="N19">
        <v>0</v>
      </c>
      <c r="O19">
        <v>93330.040199999989</v>
      </c>
      <c r="P19">
        <v>8976.4346000000005</v>
      </c>
      <c r="Q19">
        <v>41179.292000000001</v>
      </c>
      <c r="R19">
        <v>17669.194800000001</v>
      </c>
      <c r="S19">
        <v>4284.1809999999996</v>
      </c>
      <c r="T19">
        <v>0</v>
      </c>
      <c r="U19" s="107">
        <v>2021</v>
      </c>
      <c r="V19">
        <v>13.5224651590938</v>
      </c>
      <c r="W19">
        <v>0</v>
      </c>
      <c r="X19">
        <v>0</v>
      </c>
      <c r="Y19">
        <v>0</v>
      </c>
      <c r="Z19">
        <v>0</v>
      </c>
      <c r="AA19">
        <v>1161.481528666</v>
      </c>
      <c r="AB19">
        <v>91.693784304496901</v>
      </c>
      <c r="AC19">
        <v>0</v>
      </c>
      <c r="AD19">
        <v>0</v>
      </c>
      <c r="AE19">
        <v>0</v>
      </c>
      <c r="AF19">
        <v>0.04</v>
      </c>
      <c r="AG19">
        <v>262.030554</v>
      </c>
      <c r="AH19">
        <v>0</v>
      </c>
      <c r="AI19">
        <v>12574.06</v>
      </c>
      <c r="AJ19">
        <v>0</v>
      </c>
      <c r="AK19" s="142">
        <v>247100647</v>
      </c>
    </row>
    <row r="20" spans="1:37" x14ac:dyDescent="0.25">
      <c r="A20" t="s">
        <v>240</v>
      </c>
      <c r="B20">
        <v>11062</v>
      </c>
      <c r="C20">
        <v>25872.8083369175</v>
      </c>
      <c r="D20">
        <v>2018</v>
      </c>
      <c r="E20">
        <v>561504.40980000002</v>
      </c>
      <c r="F20">
        <v>5111.9521999999997</v>
      </c>
      <c r="G20">
        <v>0</v>
      </c>
      <c r="H20">
        <v>20572.207000000002</v>
      </c>
      <c r="I20">
        <v>94886.761599999998</v>
      </c>
      <c r="J20">
        <v>15929.9452</v>
      </c>
      <c r="K20">
        <v>10282.0344</v>
      </c>
      <c r="L20">
        <v>363292.73580000002</v>
      </c>
      <c r="M20">
        <v>0</v>
      </c>
      <c r="N20">
        <v>0</v>
      </c>
      <c r="O20">
        <v>447640.52840000001</v>
      </c>
      <c r="P20">
        <v>32889.954000000005</v>
      </c>
      <c r="Q20">
        <v>58896.153400000003</v>
      </c>
      <c r="R20">
        <v>19772.338200000002</v>
      </c>
      <c r="S20">
        <v>2306.5983999999999</v>
      </c>
      <c r="T20">
        <v>0</v>
      </c>
      <c r="U20" s="107">
        <v>2021</v>
      </c>
      <c r="V20">
        <v>15.196985760216</v>
      </c>
      <c r="W20">
        <v>0</v>
      </c>
      <c r="X20">
        <v>0</v>
      </c>
      <c r="Y20">
        <v>0</v>
      </c>
      <c r="Z20">
        <v>339.77699999999999</v>
      </c>
      <c r="AA20">
        <v>3759.4808457610002</v>
      </c>
      <c r="AB20">
        <v>226.950093490195</v>
      </c>
      <c r="AC20">
        <v>0</v>
      </c>
      <c r="AD20">
        <v>0</v>
      </c>
      <c r="AE20">
        <v>0</v>
      </c>
      <c r="AF20">
        <v>0</v>
      </c>
      <c r="AG20">
        <v>0</v>
      </c>
      <c r="AH20">
        <v>0</v>
      </c>
      <c r="AI20">
        <v>13934.75</v>
      </c>
      <c r="AJ20">
        <v>0</v>
      </c>
      <c r="AK20" s="142">
        <v>247103765</v>
      </c>
    </row>
    <row r="21" spans="1:37" x14ac:dyDescent="0.25">
      <c r="A21" t="s">
        <v>241</v>
      </c>
      <c r="B21">
        <v>5191</v>
      </c>
      <c r="C21">
        <v>19699.669532437201</v>
      </c>
      <c r="D21">
        <v>2018</v>
      </c>
      <c r="E21">
        <v>147396.75320000001</v>
      </c>
      <c r="F21">
        <v>1975.2574</v>
      </c>
      <c r="G21">
        <v>0</v>
      </c>
      <c r="H21">
        <v>7771.9809999999998</v>
      </c>
      <c r="I21">
        <v>43428.923000000003</v>
      </c>
      <c r="J21">
        <v>13604.745199999999</v>
      </c>
      <c r="K21">
        <v>0</v>
      </c>
      <c r="L21">
        <v>74885.391199999998</v>
      </c>
      <c r="M21">
        <v>0</v>
      </c>
      <c r="N21">
        <v>0</v>
      </c>
      <c r="O21">
        <v>109080.94500000001</v>
      </c>
      <c r="P21">
        <v>2830.931</v>
      </c>
      <c r="Q21">
        <v>21383.701799999999</v>
      </c>
      <c r="R21">
        <v>13766.346599999999</v>
      </c>
      <c r="S21">
        <v>335.9914</v>
      </c>
      <c r="T21">
        <v>0</v>
      </c>
      <c r="U21" s="107">
        <v>2021</v>
      </c>
      <c r="V21">
        <v>10.5809986102728</v>
      </c>
      <c r="W21">
        <v>0</v>
      </c>
      <c r="X21">
        <v>0</v>
      </c>
      <c r="Y21">
        <v>0</v>
      </c>
      <c r="Z21">
        <v>0</v>
      </c>
      <c r="AA21">
        <v>1050.61709359</v>
      </c>
      <c r="AB21">
        <v>131.903980093135</v>
      </c>
      <c r="AC21">
        <v>0</v>
      </c>
      <c r="AD21">
        <v>0</v>
      </c>
      <c r="AE21">
        <v>0</v>
      </c>
      <c r="AF21">
        <v>0</v>
      </c>
      <c r="AG21">
        <v>38.951352</v>
      </c>
      <c r="AH21">
        <v>0</v>
      </c>
      <c r="AI21">
        <v>9798.0499999999993</v>
      </c>
      <c r="AJ21">
        <v>0</v>
      </c>
      <c r="AK21" s="142">
        <v>247103864</v>
      </c>
    </row>
    <row r="22" spans="1:37" x14ac:dyDescent="0.25">
      <c r="A22" t="s">
        <v>242</v>
      </c>
      <c r="B22">
        <v>11514</v>
      </c>
      <c r="C22">
        <v>31692.7934668989</v>
      </c>
      <c r="D22">
        <v>2018</v>
      </c>
      <c r="E22">
        <v>360407.16259999998</v>
      </c>
      <c r="F22">
        <v>9987.8966</v>
      </c>
      <c r="G22">
        <v>0</v>
      </c>
      <c r="H22">
        <v>21832.465399999997</v>
      </c>
      <c r="I22">
        <v>93224.243599999987</v>
      </c>
      <c r="J22">
        <v>21237.214199999999</v>
      </c>
      <c r="K22">
        <v>11552.7562</v>
      </c>
      <c r="L22">
        <v>175225.9094</v>
      </c>
      <c r="M22">
        <v>0</v>
      </c>
      <c r="N22">
        <v>0</v>
      </c>
      <c r="O22">
        <v>251347.14439999999</v>
      </c>
      <c r="P22">
        <v>20042.061399999999</v>
      </c>
      <c r="Q22">
        <v>65435.778400000003</v>
      </c>
      <c r="R22">
        <v>22290.5298</v>
      </c>
      <c r="S22">
        <v>1293.9738</v>
      </c>
      <c r="T22">
        <v>0</v>
      </c>
      <c r="U22" s="107">
        <v>2021</v>
      </c>
      <c r="V22">
        <v>33.957478840966402</v>
      </c>
      <c r="W22">
        <v>0</v>
      </c>
      <c r="X22">
        <v>0</v>
      </c>
      <c r="Y22">
        <v>0</v>
      </c>
      <c r="Z22">
        <v>0</v>
      </c>
      <c r="AA22">
        <v>5401.1606042849999</v>
      </c>
      <c r="AB22">
        <v>227.17238145937199</v>
      </c>
      <c r="AC22">
        <v>20786.491999999998</v>
      </c>
      <c r="AD22">
        <v>0</v>
      </c>
      <c r="AE22">
        <v>0</v>
      </c>
      <c r="AF22">
        <v>0</v>
      </c>
      <c r="AG22">
        <v>1478.170296</v>
      </c>
      <c r="AH22">
        <v>0</v>
      </c>
      <c r="AI22">
        <v>15885.92</v>
      </c>
      <c r="AJ22">
        <v>0</v>
      </c>
      <c r="AK22" s="142">
        <v>247104094</v>
      </c>
    </row>
    <row r="23" spans="1:37" x14ac:dyDescent="0.25">
      <c r="A23" t="s">
        <v>243</v>
      </c>
      <c r="B23">
        <f>B24/20</f>
        <v>140084.75</v>
      </c>
      <c r="C23">
        <f t="shared" ref="C23:AJ23" si="0">C24/20</f>
        <v>240610.10973786499</v>
      </c>
      <c r="D23">
        <v>2018</v>
      </c>
      <c r="E23">
        <f t="shared" si="0"/>
        <v>4434934.8188300002</v>
      </c>
      <c r="F23">
        <f t="shared" si="0"/>
        <v>857187.30520000006</v>
      </c>
      <c r="G23">
        <f t="shared" si="0"/>
        <v>61146.947</v>
      </c>
      <c r="H23">
        <f t="shared" si="0"/>
        <v>525099.45096000005</v>
      </c>
      <c r="I23">
        <f t="shared" si="0"/>
        <v>1085668.6653200001</v>
      </c>
      <c r="J23">
        <f t="shared" si="0"/>
        <v>159300.14955999999</v>
      </c>
      <c r="K23">
        <f t="shared" si="0"/>
        <v>41917.48487</v>
      </c>
      <c r="L23">
        <f t="shared" si="0"/>
        <v>1489807.49196</v>
      </c>
      <c r="M23">
        <f t="shared" si="0"/>
        <v>0</v>
      </c>
      <c r="N23">
        <f t="shared" si="0"/>
        <v>61325.638619999998</v>
      </c>
      <c r="O23">
        <f t="shared" si="0"/>
        <v>2137745.1662400002</v>
      </c>
      <c r="P23">
        <f t="shared" si="0"/>
        <v>826881.98538999993</v>
      </c>
      <c r="Q23">
        <f t="shared" si="0"/>
        <v>960783.97534999996</v>
      </c>
      <c r="R23">
        <f t="shared" si="0"/>
        <v>334256.51014999999</v>
      </c>
      <c r="S23">
        <f t="shared" si="0"/>
        <v>63758.727900000013</v>
      </c>
      <c r="T23">
        <f t="shared" si="0"/>
        <v>50193.394840000001</v>
      </c>
      <c r="U23" s="107">
        <v>2021</v>
      </c>
      <c r="V23">
        <f t="shared" si="0"/>
        <v>435.31478668197997</v>
      </c>
      <c r="W23">
        <f t="shared" si="0"/>
        <v>96411.136399999988</v>
      </c>
      <c r="X23">
        <f t="shared" si="0"/>
        <v>19777.436173999999</v>
      </c>
      <c r="Y23">
        <f t="shared" si="0"/>
        <v>15621.28775</v>
      </c>
      <c r="Z23">
        <f t="shared" si="0"/>
        <v>50892.103749999995</v>
      </c>
      <c r="AA23">
        <f t="shared" si="0"/>
        <v>21550.684699821501</v>
      </c>
      <c r="AB23">
        <f t="shared" si="0"/>
        <v>2170.4375034875497</v>
      </c>
      <c r="AC23">
        <f t="shared" si="0"/>
        <v>7571.5211409064996</v>
      </c>
      <c r="AD23">
        <f t="shared" si="0"/>
        <v>0.37924999999999998</v>
      </c>
      <c r="AE23">
        <f t="shared" si="0"/>
        <v>37600.649426750002</v>
      </c>
      <c r="AF23">
        <f t="shared" si="0"/>
        <v>2.1101999999999999</v>
      </c>
      <c r="AG23">
        <f t="shared" si="0"/>
        <v>15732.292102070001</v>
      </c>
      <c r="AH23">
        <f t="shared" si="0"/>
        <v>4430.3034500000003</v>
      </c>
      <c r="AI23">
        <f t="shared" si="0"/>
        <v>174266.33350000001</v>
      </c>
      <c r="AJ23">
        <f t="shared" si="0"/>
        <v>0</v>
      </c>
      <c r="AK23" s="142"/>
    </row>
    <row r="24" spans="1:37" x14ac:dyDescent="0.25">
      <c r="A24" t="s">
        <v>244</v>
      </c>
      <c r="B24">
        <v>2801695</v>
      </c>
      <c r="C24">
        <v>4812202.1947572995</v>
      </c>
      <c r="D24">
        <v>2018</v>
      </c>
      <c r="E24">
        <v>88698696.376599997</v>
      </c>
      <c r="F24">
        <v>17143746.104000002</v>
      </c>
      <c r="G24">
        <v>1222938.94</v>
      </c>
      <c r="H24">
        <v>10501989.019200001</v>
      </c>
      <c r="I24">
        <v>21713373.306400001</v>
      </c>
      <c r="J24">
        <v>3186002.9912</v>
      </c>
      <c r="K24">
        <v>838349.69739999995</v>
      </c>
      <c r="L24">
        <v>29796149.839200001</v>
      </c>
      <c r="M24">
        <v>0</v>
      </c>
      <c r="N24">
        <v>1226512.7723999999</v>
      </c>
      <c r="O24">
        <v>42754903.3248</v>
      </c>
      <c r="P24">
        <v>16537639.707799999</v>
      </c>
      <c r="Q24">
        <v>19215679.506999999</v>
      </c>
      <c r="R24">
        <v>6685130.2029999997</v>
      </c>
      <c r="S24">
        <v>1275174.5580000002</v>
      </c>
      <c r="T24">
        <v>1003867.8968</v>
      </c>
      <c r="U24" s="107">
        <v>2021</v>
      </c>
      <c r="V24">
        <v>8706.2957336395993</v>
      </c>
      <c r="W24">
        <v>1928222.7279999999</v>
      </c>
      <c r="X24">
        <v>395548.72347999999</v>
      </c>
      <c r="Y24">
        <v>312425.755</v>
      </c>
      <c r="Z24">
        <v>1017842.075</v>
      </c>
      <c r="AA24">
        <v>431013.69399643003</v>
      </c>
      <c r="AB24">
        <v>43408.750069750997</v>
      </c>
      <c r="AC24">
        <v>151430.42281813</v>
      </c>
      <c r="AD24">
        <v>7.585</v>
      </c>
      <c r="AE24">
        <v>752012.98853500001</v>
      </c>
      <c r="AF24">
        <v>42.204000000000001</v>
      </c>
      <c r="AG24">
        <v>314645.84204140003</v>
      </c>
      <c r="AH24">
        <v>88606.069000000003</v>
      </c>
      <c r="AI24">
        <v>3485326.67</v>
      </c>
      <c r="AJ24">
        <v>0</v>
      </c>
      <c r="AK24" s="142"/>
    </row>
    <row r="25" spans="1:37" x14ac:dyDescent="0.25">
      <c r="U25" s="107"/>
      <c r="AK25" s="106"/>
    </row>
    <row r="26" spans="1:37" x14ac:dyDescent="0.25">
      <c r="U26" s="107"/>
      <c r="AK26" s="106"/>
    </row>
    <row r="27" spans="1:37" x14ac:dyDescent="0.25">
      <c r="U27" s="107"/>
      <c r="AK27" s="106"/>
    </row>
    <row r="28" spans="1:37" x14ac:dyDescent="0.25">
      <c r="U28" s="107"/>
      <c r="AK28" s="106"/>
    </row>
    <row r="29" spans="1:37" x14ac:dyDescent="0.25">
      <c r="U29" s="107"/>
      <c r="AK29" s="106"/>
    </row>
    <row r="30" spans="1:37" x14ac:dyDescent="0.25">
      <c r="U30" s="107"/>
      <c r="AK30" s="106"/>
    </row>
    <row r="31" spans="1:37" x14ac:dyDescent="0.25">
      <c r="U31" s="107"/>
      <c r="AK31" s="106"/>
    </row>
    <row r="32" spans="1:37" x14ac:dyDescent="0.25">
      <c r="U32" s="107"/>
      <c r="AK32" s="106"/>
    </row>
    <row r="33" spans="21:37" x14ac:dyDescent="0.25">
      <c r="U33" s="107"/>
      <c r="AK33" s="106"/>
    </row>
    <row r="34" spans="21:37" x14ac:dyDescent="0.25">
      <c r="U34" s="107"/>
      <c r="AK34" s="106"/>
    </row>
    <row r="35" spans="21:37" x14ac:dyDescent="0.25">
      <c r="U35" s="107"/>
      <c r="AK35" s="106"/>
    </row>
    <row r="36" spans="21:37" x14ac:dyDescent="0.25">
      <c r="U36" s="107"/>
      <c r="AK36" s="106"/>
    </row>
    <row r="37" spans="21:37" x14ac:dyDescent="0.25">
      <c r="U37" s="107"/>
      <c r="AK37" s="106"/>
    </row>
    <row r="38" spans="21:37" x14ac:dyDescent="0.25">
      <c r="U38" s="107"/>
      <c r="AK38" s="106"/>
    </row>
    <row r="39" spans="21:37" x14ac:dyDescent="0.25">
      <c r="U39" s="107"/>
      <c r="AK39" s="106"/>
    </row>
    <row r="40" spans="21:37" x14ac:dyDescent="0.25">
      <c r="U40" s="107"/>
      <c r="AK40" s="106"/>
    </row>
    <row r="41" spans="21:37" x14ac:dyDescent="0.25">
      <c r="U41" s="107"/>
      <c r="AK41" s="106"/>
    </row>
    <row r="42" spans="21:37" x14ac:dyDescent="0.25">
      <c r="U42" s="107"/>
      <c r="AK42" s="106"/>
    </row>
    <row r="43" spans="21:37" x14ac:dyDescent="0.25">
      <c r="U43" s="107"/>
      <c r="AK43" s="106"/>
    </row>
    <row r="44" spans="21:37" x14ac:dyDescent="0.25">
      <c r="U44" s="107"/>
      <c r="AK44" s="106"/>
    </row>
    <row r="45" spans="21:37" x14ac:dyDescent="0.25">
      <c r="AK45" s="106"/>
    </row>
    <row r="46" spans="21:37" x14ac:dyDescent="0.25">
      <c r="AK46" s="106"/>
    </row>
    <row r="47" spans="21:37" x14ac:dyDescent="0.25">
      <c r="AK47" s="106"/>
    </row>
    <row r="48" spans="21:37" x14ac:dyDescent="0.25">
      <c r="AK48" s="106"/>
    </row>
    <row r="49" spans="37:37" x14ac:dyDescent="0.25">
      <c r="AK49" s="106"/>
    </row>
    <row r="50" spans="37:37" x14ac:dyDescent="0.25">
      <c r="AK50" s="106"/>
    </row>
    <row r="51" spans="37:37" x14ac:dyDescent="0.25">
      <c r="AK51" s="106"/>
    </row>
    <row r="52" spans="37:37" x14ac:dyDescent="0.25">
      <c r="AK52" s="106"/>
    </row>
    <row r="53" spans="37:37" x14ac:dyDescent="0.25">
      <c r="AK53" s="106"/>
    </row>
    <row r="54" spans="37:37" x14ac:dyDescent="0.25">
      <c r="AK54" s="106"/>
    </row>
    <row r="55" spans="37:37" x14ac:dyDescent="0.25">
      <c r="AK55" s="106"/>
    </row>
    <row r="56" spans="37:37" x14ac:dyDescent="0.25">
      <c r="AK56" s="106"/>
    </row>
    <row r="57" spans="37:37" x14ac:dyDescent="0.25">
      <c r="AK57" s="106"/>
    </row>
    <row r="58" spans="37:37" x14ac:dyDescent="0.25">
      <c r="AK58" s="106"/>
    </row>
    <row r="59" spans="37:37" x14ac:dyDescent="0.25">
      <c r="AK59" s="106"/>
    </row>
    <row r="60" spans="37:37" x14ac:dyDescent="0.25">
      <c r="AK60" s="106"/>
    </row>
    <row r="61" spans="37:37" x14ac:dyDescent="0.25">
      <c r="AK61" s="106"/>
    </row>
    <row r="62" spans="37:37" x14ac:dyDescent="0.25">
      <c r="AK62" s="106"/>
    </row>
    <row r="63" spans="37:37" x14ac:dyDescent="0.25">
      <c r="AK63" s="106"/>
    </row>
    <row r="64" spans="37:37" x14ac:dyDescent="0.25">
      <c r="AK64" s="106"/>
    </row>
    <row r="65" spans="37:37" x14ac:dyDescent="0.25">
      <c r="AK65" s="106"/>
    </row>
    <row r="66" spans="37:37" x14ac:dyDescent="0.25">
      <c r="AK66" s="106"/>
    </row>
    <row r="67" spans="37:37" x14ac:dyDescent="0.25">
      <c r="AK67" s="106"/>
    </row>
    <row r="68" spans="37:37" x14ac:dyDescent="0.25">
      <c r="AK68" s="106"/>
    </row>
    <row r="69" spans="37:37" x14ac:dyDescent="0.25">
      <c r="AK69" s="106"/>
    </row>
    <row r="70" spans="37:37" x14ac:dyDescent="0.25">
      <c r="AK70" s="106"/>
    </row>
    <row r="71" spans="37:37" x14ac:dyDescent="0.25">
      <c r="AK71" s="106"/>
    </row>
    <row r="72" spans="37:37" x14ac:dyDescent="0.25">
      <c r="AK72" s="106"/>
    </row>
    <row r="73" spans="37:37" x14ac:dyDescent="0.25">
      <c r="AK73" s="106"/>
    </row>
    <row r="74" spans="37:37" x14ac:dyDescent="0.25">
      <c r="AK74" s="106"/>
    </row>
    <row r="75" spans="37:37" x14ac:dyDescent="0.25">
      <c r="AK75" s="106"/>
    </row>
    <row r="76" spans="37:37" x14ac:dyDescent="0.25">
      <c r="AK76" s="106"/>
    </row>
    <row r="77" spans="37:37" x14ac:dyDescent="0.25">
      <c r="AK77" s="106"/>
    </row>
    <row r="78" spans="37:37" x14ac:dyDescent="0.25">
      <c r="AK78" s="106"/>
    </row>
    <row r="79" spans="37:37" x14ac:dyDescent="0.25">
      <c r="AK79" s="106"/>
    </row>
    <row r="80" spans="37:37" x14ac:dyDescent="0.25">
      <c r="AK80" s="106"/>
    </row>
    <row r="81" spans="37:37" x14ac:dyDescent="0.25">
      <c r="AK81" s="106"/>
    </row>
    <row r="82" spans="37:37" x14ac:dyDescent="0.25">
      <c r="AK82" s="106"/>
    </row>
    <row r="83" spans="37:37" x14ac:dyDescent="0.25">
      <c r="AK83" s="106"/>
    </row>
    <row r="84" spans="37:37" x14ac:dyDescent="0.25">
      <c r="AK84" s="106"/>
    </row>
    <row r="85" spans="37:37" x14ac:dyDescent="0.25">
      <c r="AK85" s="106"/>
    </row>
    <row r="86" spans="37:37" x14ac:dyDescent="0.25">
      <c r="AK86" s="106"/>
    </row>
    <row r="87" spans="37:37" x14ac:dyDescent="0.25">
      <c r="AK87" s="106"/>
    </row>
    <row r="88" spans="37:37" x14ac:dyDescent="0.25">
      <c r="AK88" s="106"/>
    </row>
    <row r="89" spans="37:37" x14ac:dyDescent="0.25">
      <c r="AK89" s="106"/>
    </row>
    <row r="90" spans="37:37" x14ac:dyDescent="0.25">
      <c r="AK90" s="106"/>
    </row>
    <row r="91" spans="37:37" x14ac:dyDescent="0.25">
      <c r="AK91" s="106"/>
    </row>
    <row r="92" spans="37:37" x14ac:dyDescent="0.25">
      <c r="AK92" s="106"/>
    </row>
    <row r="93" spans="37:37" x14ac:dyDescent="0.25">
      <c r="AK93" s="106"/>
    </row>
    <row r="94" spans="37:37" x14ac:dyDescent="0.25">
      <c r="AK94" s="106"/>
    </row>
    <row r="95" spans="37:37" x14ac:dyDescent="0.25">
      <c r="AK95" s="106"/>
    </row>
    <row r="96" spans="37:37" x14ac:dyDescent="0.25">
      <c r="AK96" s="106"/>
    </row>
    <row r="97" spans="37:37" x14ac:dyDescent="0.25">
      <c r="AK97" s="106"/>
    </row>
    <row r="98" spans="37:37" x14ac:dyDescent="0.25">
      <c r="AK98" s="106"/>
    </row>
    <row r="99" spans="37:37" x14ac:dyDescent="0.25">
      <c r="AK99" s="106"/>
    </row>
    <row r="100" spans="37:37" x14ac:dyDescent="0.25">
      <c r="AK100" s="106"/>
    </row>
    <row r="101" spans="37:37" x14ac:dyDescent="0.25">
      <c r="AK101" s="106"/>
    </row>
    <row r="102" spans="37:37" x14ac:dyDescent="0.25">
      <c r="AK102" s="106"/>
    </row>
    <row r="103" spans="37:37" x14ac:dyDescent="0.25">
      <c r="AK103" s="106"/>
    </row>
    <row r="104" spans="37:37" x14ac:dyDescent="0.25">
      <c r="AK104" s="106"/>
    </row>
    <row r="105" spans="37:37" x14ac:dyDescent="0.25">
      <c r="AK105" s="106"/>
    </row>
    <row r="106" spans="37:37" x14ac:dyDescent="0.25">
      <c r="AK106" s="106"/>
    </row>
    <row r="107" spans="37:37" x14ac:dyDescent="0.25">
      <c r="AK107" s="106"/>
    </row>
    <row r="108" spans="37:37" x14ac:dyDescent="0.25">
      <c r="AK108" s="106"/>
    </row>
    <row r="109" spans="37:37" x14ac:dyDescent="0.25">
      <c r="AK109" s="106"/>
    </row>
    <row r="110" spans="37:37" x14ac:dyDescent="0.25">
      <c r="AK110" s="106"/>
    </row>
    <row r="111" spans="37:37" x14ac:dyDescent="0.25">
      <c r="AK111" s="106"/>
    </row>
    <row r="112" spans="37:37" x14ac:dyDescent="0.25">
      <c r="AK112" s="106"/>
    </row>
    <row r="113" spans="37:37" x14ac:dyDescent="0.25">
      <c r="AK113" s="106"/>
    </row>
    <row r="114" spans="37:37" x14ac:dyDescent="0.25">
      <c r="AK114" s="106"/>
    </row>
    <row r="115" spans="37:37" x14ac:dyDescent="0.25">
      <c r="AK115" s="106"/>
    </row>
    <row r="116" spans="37:37" x14ac:dyDescent="0.25">
      <c r="AK116" s="106"/>
    </row>
    <row r="117" spans="37:37" x14ac:dyDescent="0.25">
      <c r="AK117" s="106"/>
    </row>
    <row r="118" spans="37:37" x14ac:dyDescent="0.25">
      <c r="AK118" s="106"/>
    </row>
    <row r="119" spans="37:37" x14ac:dyDescent="0.25">
      <c r="AK119" s="106"/>
    </row>
    <row r="120" spans="37:37" x14ac:dyDescent="0.25">
      <c r="AK120" s="106"/>
    </row>
    <row r="121" spans="37:37" x14ac:dyDescent="0.25">
      <c r="AK121" s="106"/>
    </row>
    <row r="122" spans="37:37" x14ac:dyDescent="0.25">
      <c r="AK122" s="106"/>
    </row>
    <row r="123" spans="37:37" x14ac:dyDescent="0.25">
      <c r="AK123" s="106"/>
    </row>
    <row r="124" spans="37:37" x14ac:dyDescent="0.25">
      <c r="AK124" s="106"/>
    </row>
    <row r="125" spans="37:37" x14ac:dyDescent="0.25">
      <c r="AK125" s="106"/>
    </row>
    <row r="126" spans="37:37" x14ac:dyDescent="0.25">
      <c r="AK126" s="106"/>
    </row>
    <row r="127" spans="37:37" x14ac:dyDescent="0.25">
      <c r="AK127" s="106"/>
    </row>
    <row r="128" spans="37:37" x14ac:dyDescent="0.25">
      <c r="AK128" s="106"/>
    </row>
    <row r="129" spans="37:37" x14ac:dyDescent="0.25">
      <c r="AK129" s="106"/>
    </row>
    <row r="130" spans="37:37" x14ac:dyDescent="0.25">
      <c r="AK130" s="106"/>
    </row>
    <row r="131" spans="37:37" x14ac:dyDescent="0.25">
      <c r="AK131" s="106"/>
    </row>
    <row r="132" spans="37:37" x14ac:dyDescent="0.25">
      <c r="AK132" s="106"/>
    </row>
    <row r="133" spans="37:37" x14ac:dyDescent="0.25">
      <c r="AK133" s="106"/>
    </row>
    <row r="134" spans="37:37" x14ac:dyDescent="0.25">
      <c r="AK134" s="106"/>
    </row>
    <row r="135" spans="37:37" x14ac:dyDescent="0.25">
      <c r="AK135" s="106"/>
    </row>
    <row r="136" spans="37:37" x14ac:dyDescent="0.25">
      <c r="AK136" s="106"/>
    </row>
    <row r="137" spans="37:37" x14ac:dyDescent="0.25">
      <c r="AK137" s="106"/>
    </row>
    <row r="138" spans="37:37" x14ac:dyDescent="0.25">
      <c r="AK138" s="106"/>
    </row>
    <row r="139" spans="37:37" x14ac:dyDescent="0.25">
      <c r="AK139" s="106"/>
    </row>
    <row r="140" spans="37:37" x14ac:dyDescent="0.25">
      <c r="AK140" s="106"/>
    </row>
    <row r="141" spans="37:37" x14ac:dyDescent="0.25">
      <c r="AK141" s="106"/>
    </row>
    <row r="142" spans="37:37" x14ac:dyDescent="0.25">
      <c r="AK142" s="106"/>
    </row>
    <row r="143" spans="37:37" x14ac:dyDescent="0.25">
      <c r="AK143" s="106"/>
    </row>
    <row r="144" spans="37:37" x14ac:dyDescent="0.25">
      <c r="AK144" s="106"/>
    </row>
    <row r="145" spans="37:37" x14ac:dyDescent="0.25">
      <c r="AK145" s="106"/>
    </row>
    <row r="146" spans="37:37" x14ac:dyDescent="0.25">
      <c r="AK146" s="106"/>
    </row>
    <row r="147" spans="37:37" x14ac:dyDescent="0.25">
      <c r="AK147" s="106"/>
    </row>
    <row r="148" spans="37:37" x14ac:dyDescent="0.25">
      <c r="AK148" s="106"/>
    </row>
    <row r="149" spans="37:37" x14ac:dyDescent="0.25">
      <c r="AK149" s="106"/>
    </row>
    <row r="150" spans="37:37" x14ac:dyDescent="0.25">
      <c r="AK150" s="106"/>
    </row>
    <row r="151" spans="37:37" x14ac:dyDescent="0.25">
      <c r="AK151" s="106"/>
    </row>
    <row r="152" spans="37:37" x14ac:dyDescent="0.25">
      <c r="AK152" s="106"/>
    </row>
    <row r="153" spans="37:37" x14ac:dyDescent="0.25">
      <c r="AK153" s="106"/>
    </row>
    <row r="154" spans="37:37" x14ac:dyDescent="0.25">
      <c r="AK154" s="106"/>
    </row>
    <row r="155" spans="37:37" x14ac:dyDescent="0.25">
      <c r="AK155" s="106"/>
    </row>
    <row r="156" spans="37:37" x14ac:dyDescent="0.25">
      <c r="AK156" s="106"/>
    </row>
    <row r="157" spans="37:37" x14ac:dyDescent="0.25">
      <c r="AK157" s="106"/>
    </row>
    <row r="158" spans="37:37" x14ac:dyDescent="0.25">
      <c r="AK158" s="106"/>
    </row>
    <row r="159" spans="37:37" x14ac:dyDescent="0.25">
      <c r="AK159" s="106"/>
    </row>
    <row r="160" spans="37:37" x14ac:dyDescent="0.25">
      <c r="AK160" s="106"/>
    </row>
    <row r="161" spans="37:37" x14ac:dyDescent="0.25">
      <c r="AK161" s="106"/>
    </row>
    <row r="162" spans="37:37" x14ac:dyDescent="0.25">
      <c r="AK162" s="106"/>
    </row>
    <row r="163" spans="37:37" x14ac:dyDescent="0.25">
      <c r="AK163" s="106"/>
    </row>
    <row r="164" spans="37:37" x14ac:dyDescent="0.25">
      <c r="AK164" s="106"/>
    </row>
    <row r="165" spans="37:37" x14ac:dyDescent="0.25">
      <c r="AK165" s="106"/>
    </row>
    <row r="166" spans="37:37" x14ac:dyDescent="0.25">
      <c r="AK166" s="106"/>
    </row>
    <row r="167" spans="37:37" x14ac:dyDescent="0.25">
      <c r="AK167" s="106"/>
    </row>
    <row r="168" spans="37:37" x14ac:dyDescent="0.25">
      <c r="AK168" s="106"/>
    </row>
    <row r="169" spans="37:37" x14ac:dyDescent="0.25">
      <c r="AK169" s="106"/>
    </row>
    <row r="170" spans="37:37" x14ac:dyDescent="0.25">
      <c r="AK170" s="106"/>
    </row>
    <row r="171" spans="37:37" x14ac:dyDescent="0.25">
      <c r="AK171" s="106"/>
    </row>
    <row r="172" spans="37:37" x14ac:dyDescent="0.25">
      <c r="AK172" s="106"/>
    </row>
    <row r="173" spans="37:37" x14ac:dyDescent="0.25">
      <c r="AK173" s="106"/>
    </row>
    <row r="174" spans="37:37" x14ac:dyDescent="0.25">
      <c r="AK174" s="106"/>
    </row>
    <row r="175" spans="37:37" x14ac:dyDescent="0.25">
      <c r="AK175" s="106"/>
    </row>
    <row r="176" spans="37:37" x14ac:dyDescent="0.25">
      <c r="AK176" s="106"/>
    </row>
    <row r="177" spans="37:37" x14ac:dyDescent="0.25">
      <c r="AK177" s="106"/>
    </row>
    <row r="178" spans="37:37" x14ac:dyDescent="0.25">
      <c r="AK178" s="106"/>
    </row>
    <row r="179" spans="37:37" x14ac:dyDescent="0.25">
      <c r="AK179" s="106"/>
    </row>
    <row r="180" spans="37:37" x14ac:dyDescent="0.25">
      <c r="AK180" s="106"/>
    </row>
    <row r="181" spans="37:37" x14ac:dyDescent="0.25">
      <c r="AK181" s="106"/>
    </row>
    <row r="182" spans="37:37" x14ac:dyDescent="0.25">
      <c r="AK182" s="106"/>
    </row>
    <row r="183" spans="37:37" x14ac:dyDescent="0.25">
      <c r="AK183" s="106"/>
    </row>
    <row r="184" spans="37:37" x14ac:dyDescent="0.25">
      <c r="AK184" s="106"/>
    </row>
    <row r="185" spans="37:37" x14ac:dyDescent="0.25">
      <c r="AK185" s="106"/>
    </row>
    <row r="186" spans="37:37" x14ac:dyDescent="0.25">
      <c r="AK186" s="106"/>
    </row>
    <row r="187" spans="37:37" x14ac:dyDescent="0.25">
      <c r="AK187" s="106"/>
    </row>
    <row r="188" spans="37:37" x14ac:dyDescent="0.25">
      <c r="AK188" s="106"/>
    </row>
    <row r="189" spans="37:37" x14ac:dyDescent="0.25">
      <c r="AK189" s="106"/>
    </row>
    <row r="190" spans="37:37" x14ac:dyDescent="0.25">
      <c r="AK190" s="106"/>
    </row>
    <row r="191" spans="37:37" x14ac:dyDescent="0.25">
      <c r="AK191" s="106"/>
    </row>
    <row r="192" spans="37:37" x14ac:dyDescent="0.25">
      <c r="AK192" s="106"/>
    </row>
    <row r="193" spans="37:37" x14ac:dyDescent="0.25">
      <c r="AK193" s="106"/>
    </row>
    <row r="194" spans="37:37" x14ac:dyDescent="0.25">
      <c r="AK194" s="106"/>
    </row>
    <row r="195" spans="37:37" x14ac:dyDescent="0.25">
      <c r="AK195" s="106"/>
    </row>
    <row r="196" spans="37:37" x14ac:dyDescent="0.25">
      <c r="AK196" s="106"/>
    </row>
    <row r="197" spans="37:37" x14ac:dyDescent="0.25">
      <c r="AK197" s="106"/>
    </row>
    <row r="198" spans="37:37" x14ac:dyDescent="0.25">
      <c r="AK198" s="106"/>
    </row>
    <row r="199" spans="37:37" x14ac:dyDescent="0.25">
      <c r="AK199" s="106"/>
    </row>
    <row r="200" spans="37:37" x14ac:dyDescent="0.25">
      <c r="AK200" s="106"/>
    </row>
    <row r="201" spans="37:37" x14ac:dyDescent="0.25">
      <c r="AK201" s="106"/>
    </row>
    <row r="202" spans="37:37" x14ac:dyDescent="0.25">
      <c r="AK202" s="106"/>
    </row>
    <row r="203" spans="37:37" x14ac:dyDescent="0.25">
      <c r="AK203" s="106"/>
    </row>
    <row r="204" spans="37:37" x14ac:dyDescent="0.25">
      <c r="AK204" s="106"/>
    </row>
    <row r="205" spans="37:37" x14ac:dyDescent="0.25">
      <c r="AK205" s="106"/>
    </row>
    <row r="206" spans="37:37" x14ac:dyDescent="0.25">
      <c r="AK206" s="106"/>
    </row>
    <row r="207" spans="37:37" x14ac:dyDescent="0.25">
      <c r="AK207" s="106"/>
    </row>
    <row r="208" spans="37:37" x14ac:dyDescent="0.25">
      <c r="AK208" s="106"/>
    </row>
    <row r="209" spans="37:37" x14ac:dyDescent="0.25">
      <c r="AK209" s="106"/>
    </row>
    <row r="210" spans="37:37" x14ac:dyDescent="0.25">
      <c r="AK210" s="106"/>
    </row>
    <row r="211" spans="37:37" x14ac:dyDescent="0.25">
      <c r="AK211" s="106"/>
    </row>
    <row r="212" spans="37:37" x14ac:dyDescent="0.25">
      <c r="AK212" s="106"/>
    </row>
    <row r="213" spans="37:37" x14ac:dyDescent="0.25">
      <c r="AK213" s="106"/>
    </row>
    <row r="214" spans="37:37" x14ac:dyDescent="0.25">
      <c r="AK214" s="106"/>
    </row>
    <row r="215" spans="37:37" x14ac:dyDescent="0.25">
      <c r="AK215" s="106"/>
    </row>
    <row r="216" spans="37:37" x14ac:dyDescent="0.25">
      <c r="AK216" s="106"/>
    </row>
    <row r="217" spans="37:37" x14ac:dyDescent="0.25">
      <c r="AK217" s="106"/>
    </row>
    <row r="218" spans="37:37" x14ac:dyDescent="0.25">
      <c r="AK218" s="106"/>
    </row>
    <row r="219" spans="37:37" x14ac:dyDescent="0.25">
      <c r="AK219" s="106"/>
    </row>
    <row r="220" spans="37:37" x14ac:dyDescent="0.25">
      <c r="AK220" s="106"/>
    </row>
    <row r="221" spans="37:37" x14ac:dyDescent="0.25">
      <c r="AK221" s="106"/>
    </row>
    <row r="222" spans="37:37" x14ac:dyDescent="0.25">
      <c r="AK222" s="106"/>
    </row>
    <row r="223" spans="37:37" x14ac:dyDescent="0.25">
      <c r="AK223" s="106"/>
    </row>
    <row r="224" spans="37:37" x14ac:dyDescent="0.25">
      <c r="AK224" s="106"/>
    </row>
    <row r="225" spans="37:37" x14ac:dyDescent="0.25">
      <c r="AK225" s="106"/>
    </row>
    <row r="226" spans="37:37" x14ac:dyDescent="0.25">
      <c r="AK226" s="106"/>
    </row>
    <row r="227" spans="37:37" x14ac:dyDescent="0.25">
      <c r="AK227" s="106"/>
    </row>
    <row r="228" spans="37:37" x14ac:dyDescent="0.25">
      <c r="AK228" s="106"/>
    </row>
    <row r="229" spans="37:37" x14ac:dyDescent="0.25">
      <c r="AK229" s="106"/>
    </row>
    <row r="230" spans="37:37" x14ac:dyDescent="0.25">
      <c r="AK230" s="106"/>
    </row>
    <row r="231" spans="37:37" x14ac:dyDescent="0.25">
      <c r="AK231" s="106"/>
    </row>
    <row r="232" spans="37:37" x14ac:dyDescent="0.25">
      <c r="AK232" s="106"/>
    </row>
    <row r="233" spans="37:37" x14ac:dyDescent="0.25">
      <c r="AK233" s="106"/>
    </row>
    <row r="234" spans="37:37" x14ac:dyDescent="0.25">
      <c r="AK234" s="106"/>
    </row>
    <row r="235" spans="37:37" x14ac:dyDescent="0.25">
      <c r="AK235" s="106"/>
    </row>
    <row r="236" spans="37:37" x14ac:dyDescent="0.25">
      <c r="AK236" s="106"/>
    </row>
    <row r="237" spans="37:37" x14ac:dyDescent="0.25">
      <c r="AK237" s="106"/>
    </row>
    <row r="238" spans="37:37" x14ac:dyDescent="0.25">
      <c r="AK238" s="106"/>
    </row>
    <row r="239" spans="37:37" x14ac:dyDescent="0.25">
      <c r="AK239" s="106"/>
    </row>
    <row r="240" spans="37:37" x14ac:dyDescent="0.25">
      <c r="AK240" s="106"/>
    </row>
    <row r="241" spans="37:37" x14ac:dyDescent="0.25">
      <c r="AK241" s="106"/>
    </row>
    <row r="242" spans="37:37" x14ac:dyDescent="0.25">
      <c r="AK242" s="106"/>
    </row>
    <row r="243" spans="37:37" x14ac:dyDescent="0.25">
      <c r="AK243" s="106"/>
    </row>
    <row r="244" spans="37:37" x14ac:dyDescent="0.25">
      <c r="AK244" s="106"/>
    </row>
    <row r="245" spans="37:37" x14ac:dyDescent="0.25">
      <c r="AK245" s="106"/>
    </row>
    <row r="246" spans="37:37" x14ac:dyDescent="0.25">
      <c r="AK246" s="106"/>
    </row>
    <row r="247" spans="37:37" x14ac:dyDescent="0.25">
      <c r="AK247" s="106"/>
    </row>
    <row r="248" spans="37:37" x14ac:dyDescent="0.25">
      <c r="AK248" s="106"/>
    </row>
    <row r="249" spans="37:37" x14ac:dyDescent="0.25">
      <c r="AK249" s="106"/>
    </row>
    <row r="250" spans="37:37" x14ac:dyDescent="0.25">
      <c r="AK250" s="106"/>
    </row>
    <row r="251" spans="37:37" x14ac:dyDescent="0.25">
      <c r="AK251" s="106"/>
    </row>
    <row r="252" spans="37:37" x14ac:dyDescent="0.25">
      <c r="AK252" s="106"/>
    </row>
    <row r="253" spans="37:37" x14ac:dyDescent="0.25">
      <c r="AK253" s="106"/>
    </row>
    <row r="254" spans="37:37" x14ac:dyDescent="0.25">
      <c r="AK254" s="106"/>
    </row>
    <row r="255" spans="37:37" x14ac:dyDescent="0.25">
      <c r="AK255" s="106"/>
    </row>
    <row r="256" spans="37:37" x14ac:dyDescent="0.25">
      <c r="AK256" s="106"/>
    </row>
    <row r="257" spans="37:37" x14ac:dyDescent="0.25">
      <c r="AK257" s="106"/>
    </row>
    <row r="258" spans="37:37" x14ac:dyDescent="0.25">
      <c r="AK258" s="106"/>
    </row>
    <row r="259" spans="37:37" x14ac:dyDescent="0.25">
      <c r="AK259" s="106"/>
    </row>
    <row r="260" spans="37:37" x14ac:dyDescent="0.25">
      <c r="AK260" s="106"/>
    </row>
    <row r="261" spans="37:37" x14ac:dyDescent="0.25">
      <c r="AK261" s="106"/>
    </row>
    <row r="262" spans="37:37" x14ac:dyDescent="0.25">
      <c r="AK262" s="106"/>
    </row>
    <row r="263" spans="37:37" x14ac:dyDescent="0.25">
      <c r="AK263" s="106"/>
    </row>
    <row r="264" spans="37:37" x14ac:dyDescent="0.25">
      <c r="AK264" s="106"/>
    </row>
    <row r="265" spans="37:37" x14ac:dyDescent="0.25">
      <c r="AK265" s="106"/>
    </row>
    <row r="266" spans="37:37" x14ac:dyDescent="0.25">
      <c r="AK266" s="106"/>
    </row>
    <row r="267" spans="37:37" x14ac:dyDescent="0.25">
      <c r="AK267" s="106"/>
    </row>
    <row r="268" spans="37:37" x14ac:dyDescent="0.25">
      <c r="AK268" s="106"/>
    </row>
    <row r="269" spans="37:37" x14ac:dyDescent="0.25">
      <c r="AK269" s="106"/>
    </row>
    <row r="270" spans="37:37" x14ac:dyDescent="0.25">
      <c r="AK270" s="106"/>
    </row>
    <row r="271" spans="37:37" x14ac:dyDescent="0.25">
      <c r="AK271" s="106"/>
    </row>
    <row r="272" spans="37:37" x14ac:dyDescent="0.25">
      <c r="AK272" s="106"/>
    </row>
    <row r="273" spans="37:37" x14ac:dyDescent="0.25">
      <c r="AK273" s="106"/>
    </row>
    <row r="274" spans="37:37" x14ac:dyDescent="0.25">
      <c r="AK274" s="106"/>
    </row>
    <row r="275" spans="37:37" x14ac:dyDescent="0.25">
      <c r="AK275" s="106"/>
    </row>
    <row r="276" spans="37:37" x14ac:dyDescent="0.25">
      <c r="AK276" s="106"/>
    </row>
    <row r="277" spans="37:37" x14ac:dyDescent="0.25">
      <c r="AK277" s="106"/>
    </row>
    <row r="278" spans="37:37" x14ac:dyDescent="0.25">
      <c r="AK278" s="106"/>
    </row>
    <row r="279" spans="37:37" x14ac:dyDescent="0.25">
      <c r="AK279" s="106"/>
    </row>
    <row r="280" spans="37:37" x14ac:dyDescent="0.25">
      <c r="AK280" s="106"/>
    </row>
    <row r="281" spans="37:37" x14ac:dyDescent="0.25">
      <c r="AK281" s="106"/>
    </row>
    <row r="282" spans="37:37" x14ac:dyDescent="0.25">
      <c r="AK282" s="106"/>
    </row>
    <row r="283" spans="37:37" x14ac:dyDescent="0.25">
      <c r="AK283" s="106"/>
    </row>
    <row r="284" spans="37:37" x14ac:dyDescent="0.25">
      <c r="AK284" s="106"/>
    </row>
    <row r="285" spans="37:37" x14ac:dyDescent="0.25">
      <c r="AK285" s="106"/>
    </row>
    <row r="286" spans="37:37" x14ac:dyDescent="0.25">
      <c r="AK286" s="106"/>
    </row>
    <row r="287" spans="37:37" x14ac:dyDescent="0.25">
      <c r="AK287" s="106"/>
    </row>
    <row r="288" spans="37:37" x14ac:dyDescent="0.25">
      <c r="AK288" s="106"/>
    </row>
    <row r="289" spans="37:37" x14ac:dyDescent="0.25">
      <c r="AK289" s="106"/>
    </row>
    <row r="290" spans="37:37" x14ac:dyDescent="0.25">
      <c r="AK290" s="106"/>
    </row>
    <row r="291" spans="37:37" x14ac:dyDescent="0.25">
      <c r="AK291" s="106"/>
    </row>
    <row r="292" spans="37:37" x14ac:dyDescent="0.25">
      <c r="AK292" s="106"/>
    </row>
    <row r="293" spans="37:37" x14ac:dyDescent="0.25">
      <c r="AK293" s="106"/>
    </row>
    <row r="294" spans="37:37" x14ac:dyDescent="0.25">
      <c r="AK294" s="106"/>
    </row>
    <row r="295" spans="37:37" x14ac:dyDescent="0.25">
      <c r="AK295" s="106"/>
    </row>
    <row r="296" spans="37:37" x14ac:dyDescent="0.25">
      <c r="AK296" s="106"/>
    </row>
    <row r="297" spans="37:37" x14ac:dyDescent="0.25">
      <c r="AK297" s="106"/>
    </row>
    <row r="298" spans="37:37" x14ac:dyDescent="0.25">
      <c r="AK298" s="106"/>
    </row>
    <row r="299" spans="37:37" x14ac:dyDescent="0.25">
      <c r="AK299" s="106"/>
    </row>
    <row r="300" spans="37:37" x14ac:dyDescent="0.25">
      <c r="AK300" s="106"/>
    </row>
    <row r="301" spans="37:37" x14ac:dyDescent="0.25">
      <c r="AK301" s="106"/>
    </row>
    <row r="302" spans="37:37" x14ac:dyDescent="0.25">
      <c r="AK302" s="106"/>
    </row>
    <row r="303" spans="37:37" x14ac:dyDescent="0.25">
      <c r="AK303" s="106"/>
    </row>
    <row r="304" spans="37:37" x14ac:dyDescent="0.25">
      <c r="AK304" s="106"/>
    </row>
    <row r="305" spans="37:37" x14ac:dyDescent="0.25">
      <c r="AK305" s="106"/>
    </row>
    <row r="306" spans="37:37" x14ac:dyDescent="0.25">
      <c r="AK306" s="106"/>
    </row>
    <row r="307" spans="37:37" x14ac:dyDescent="0.25">
      <c r="AK307" s="106"/>
    </row>
    <row r="308" spans="37:37" x14ac:dyDescent="0.25">
      <c r="AK308" s="106"/>
    </row>
    <row r="309" spans="37:37" x14ac:dyDescent="0.25">
      <c r="AK309" s="106"/>
    </row>
    <row r="310" spans="37:37" x14ac:dyDescent="0.25">
      <c r="AK310" s="106"/>
    </row>
    <row r="311" spans="37:37" x14ac:dyDescent="0.25">
      <c r="AK311" s="106"/>
    </row>
    <row r="312" spans="37:37" x14ac:dyDescent="0.25">
      <c r="AK312" s="106"/>
    </row>
    <row r="313" spans="37:37" x14ac:dyDescent="0.25">
      <c r="AK313" s="106"/>
    </row>
    <row r="314" spans="37:37" x14ac:dyDescent="0.25">
      <c r="AK314" s="106"/>
    </row>
    <row r="315" spans="37:37" x14ac:dyDescent="0.25">
      <c r="AK315" s="106"/>
    </row>
    <row r="316" spans="37:37" x14ac:dyDescent="0.25">
      <c r="AK316" s="106"/>
    </row>
    <row r="317" spans="37:37" x14ac:dyDescent="0.25">
      <c r="AK317" s="106"/>
    </row>
    <row r="318" spans="37:37" x14ac:dyDescent="0.25">
      <c r="AK318" s="106"/>
    </row>
    <row r="319" spans="37:37" x14ac:dyDescent="0.25">
      <c r="AK319" s="106"/>
    </row>
    <row r="320" spans="37:37" x14ac:dyDescent="0.25">
      <c r="AK320" s="106"/>
    </row>
    <row r="321" spans="37:37" x14ac:dyDescent="0.25">
      <c r="AK321" s="106"/>
    </row>
    <row r="322" spans="37:37" x14ac:dyDescent="0.25">
      <c r="AK322" s="106"/>
    </row>
    <row r="323" spans="37:37" x14ac:dyDescent="0.25">
      <c r="AK323" s="106"/>
    </row>
    <row r="324" spans="37:37" x14ac:dyDescent="0.25">
      <c r="AK324" s="106"/>
    </row>
    <row r="325" spans="37:37" x14ac:dyDescent="0.25">
      <c r="AK325" s="106"/>
    </row>
    <row r="326" spans="37:37" x14ac:dyDescent="0.25">
      <c r="AK326" s="106"/>
    </row>
    <row r="327" spans="37:37" x14ac:dyDescent="0.25">
      <c r="AK327" s="106"/>
    </row>
    <row r="328" spans="37:37" x14ac:dyDescent="0.25">
      <c r="AK328" s="106"/>
    </row>
    <row r="329" spans="37:37" x14ac:dyDescent="0.25">
      <c r="AK329" s="106"/>
    </row>
    <row r="330" spans="37:37" x14ac:dyDescent="0.25">
      <c r="AK330" s="106"/>
    </row>
    <row r="331" spans="37:37" x14ac:dyDescent="0.25">
      <c r="AK331" s="106"/>
    </row>
    <row r="332" spans="37:37" x14ac:dyDescent="0.25">
      <c r="AK332" s="106"/>
    </row>
    <row r="333" spans="37:37" x14ac:dyDescent="0.25">
      <c r="AK333" s="106"/>
    </row>
    <row r="334" spans="37:37" x14ac:dyDescent="0.25">
      <c r="AK334" s="106"/>
    </row>
    <row r="335" spans="37:37" x14ac:dyDescent="0.25">
      <c r="AK335" s="106"/>
    </row>
    <row r="336" spans="37:37" x14ac:dyDescent="0.25">
      <c r="AK336" s="106"/>
    </row>
    <row r="337" spans="37:37" x14ac:dyDescent="0.25">
      <c r="AK337" s="106"/>
    </row>
    <row r="338" spans="37:37" x14ac:dyDescent="0.25">
      <c r="AK338" s="106"/>
    </row>
    <row r="339" spans="37:37" x14ac:dyDescent="0.25">
      <c r="AK339" s="106"/>
    </row>
    <row r="340" spans="37:37" x14ac:dyDescent="0.25">
      <c r="AK340" s="106"/>
    </row>
    <row r="341" spans="37:37" x14ac:dyDescent="0.25">
      <c r="AK341" s="106"/>
    </row>
    <row r="342" spans="37:37" x14ac:dyDescent="0.25">
      <c r="AK342" s="106"/>
    </row>
    <row r="343" spans="37:37" x14ac:dyDescent="0.25">
      <c r="AK343" s="106"/>
    </row>
    <row r="344" spans="37:37" x14ac:dyDescent="0.25">
      <c r="AK344" s="106"/>
    </row>
    <row r="345" spans="37:37" x14ac:dyDescent="0.25">
      <c r="AK345" s="106"/>
    </row>
    <row r="346" spans="37:37" x14ac:dyDescent="0.25">
      <c r="AK346" s="106"/>
    </row>
    <row r="347" spans="37:37" x14ac:dyDescent="0.25">
      <c r="AK347" s="106"/>
    </row>
    <row r="348" spans="37:37" x14ac:dyDescent="0.25">
      <c r="AK348" s="106"/>
    </row>
    <row r="349" spans="37:37" x14ac:dyDescent="0.25">
      <c r="AK349" s="106"/>
    </row>
    <row r="350" spans="37:37" x14ac:dyDescent="0.25">
      <c r="AK350" s="106"/>
    </row>
    <row r="351" spans="37:37" x14ac:dyDescent="0.25">
      <c r="AK351" s="106"/>
    </row>
    <row r="352" spans="37:37" x14ac:dyDescent="0.25">
      <c r="AK352" s="106"/>
    </row>
    <row r="353" spans="37:37" x14ac:dyDescent="0.25">
      <c r="AK353" s="106"/>
    </row>
    <row r="354" spans="37:37" x14ac:dyDescent="0.25">
      <c r="AK354" s="106"/>
    </row>
    <row r="355" spans="37:37" x14ac:dyDescent="0.25">
      <c r="AK355" s="106"/>
    </row>
    <row r="356" spans="37:37" x14ac:dyDescent="0.25">
      <c r="AK356" s="106"/>
    </row>
    <row r="357" spans="37:37" x14ac:dyDescent="0.25">
      <c r="AK357" s="106"/>
    </row>
    <row r="358" spans="37:37" x14ac:dyDescent="0.25">
      <c r="AK358" s="106"/>
    </row>
    <row r="359" spans="37:37" x14ac:dyDescent="0.25">
      <c r="AK359" s="106"/>
    </row>
    <row r="360" spans="37:37" x14ac:dyDescent="0.25">
      <c r="AK360" s="106"/>
    </row>
    <row r="361" spans="37:37" x14ac:dyDescent="0.25">
      <c r="AK361" s="106"/>
    </row>
    <row r="362" spans="37:37" x14ac:dyDescent="0.25">
      <c r="AK362" s="106"/>
    </row>
    <row r="363" spans="37:37" x14ac:dyDescent="0.25">
      <c r="AK363" s="106"/>
    </row>
    <row r="364" spans="37:37" x14ac:dyDescent="0.25">
      <c r="AK364" s="106"/>
    </row>
    <row r="365" spans="37:37" x14ac:dyDescent="0.25">
      <c r="AK365" s="106"/>
    </row>
    <row r="366" spans="37:37" x14ac:dyDescent="0.25">
      <c r="AK366" s="106"/>
    </row>
    <row r="367" spans="37:37" x14ac:dyDescent="0.25">
      <c r="AK367" s="106"/>
    </row>
    <row r="368" spans="37:37" x14ac:dyDescent="0.25">
      <c r="AK368" s="106"/>
    </row>
    <row r="369" spans="37:37" x14ac:dyDescent="0.25">
      <c r="AK369" s="106"/>
    </row>
    <row r="370" spans="37:37" x14ac:dyDescent="0.25">
      <c r="AK370" s="106"/>
    </row>
    <row r="371" spans="37:37" x14ac:dyDescent="0.25">
      <c r="AK371" s="106"/>
    </row>
    <row r="372" spans="37:37" x14ac:dyDescent="0.25">
      <c r="AK372" s="106"/>
    </row>
    <row r="373" spans="37:37" x14ac:dyDescent="0.25">
      <c r="AK373" s="106"/>
    </row>
    <row r="374" spans="37:37" x14ac:dyDescent="0.25">
      <c r="AK374" s="106"/>
    </row>
    <row r="375" spans="37:37" x14ac:dyDescent="0.25">
      <c r="AK375" s="106"/>
    </row>
    <row r="376" spans="37:37" x14ac:dyDescent="0.25">
      <c r="AK376" s="106"/>
    </row>
    <row r="377" spans="37:37" x14ac:dyDescent="0.25">
      <c r="AK377" s="106"/>
    </row>
    <row r="378" spans="37:37" x14ac:dyDescent="0.25">
      <c r="AK378" s="106"/>
    </row>
    <row r="379" spans="37:37" x14ac:dyDescent="0.25">
      <c r="AK379" s="106"/>
    </row>
    <row r="380" spans="37:37" x14ac:dyDescent="0.25">
      <c r="AK380" s="106"/>
    </row>
    <row r="381" spans="37:37" x14ac:dyDescent="0.25">
      <c r="AK381" s="106"/>
    </row>
    <row r="382" spans="37:37" x14ac:dyDescent="0.25">
      <c r="AK382" s="106"/>
    </row>
    <row r="383" spans="37:37" x14ac:dyDescent="0.25">
      <c r="AK383" s="106"/>
    </row>
    <row r="384" spans="37:37" x14ac:dyDescent="0.25">
      <c r="AK384" s="106"/>
    </row>
    <row r="385" spans="37:37" x14ac:dyDescent="0.25">
      <c r="AK385" s="106"/>
    </row>
    <row r="386" spans="37:37" x14ac:dyDescent="0.25">
      <c r="AK386" s="106"/>
    </row>
    <row r="387" spans="37:37" x14ac:dyDescent="0.25">
      <c r="AK387" s="106"/>
    </row>
    <row r="388" spans="37:37" x14ac:dyDescent="0.25">
      <c r="AK388" s="106"/>
    </row>
    <row r="389" spans="37:37" x14ac:dyDescent="0.25">
      <c r="AK389" s="106"/>
    </row>
    <row r="390" spans="37:37" x14ac:dyDescent="0.25">
      <c r="AK390" s="106"/>
    </row>
    <row r="391" spans="37:37" x14ac:dyDescent="0.25">
      <c r="AK391" s="106"/>
    </row>
    <row r="392" spans="37:37" x14ac:dyDescent="0.25">
      <c r="AK392" s="106"/>
    </row>
    <row r="393" spans="37:37" x14ac:dyDescent="0.25">
      <c r="AK393" s="106"/>
    </row>
    <row r="394" spans="37:37" x14ac:dyDescent="0.25">
      <c r="AK394" s="106"/>
    </row>
    <row r="395" spans="37:37" x14ac:dyDescent="0.25">
      <c r="AK395" s="106"/>
    </row>
    <row r="396" spans="37:37" x14ac:dyDescent="0.25">
      <c r="AK396" s="106"/>
    </row>
    <row r="397" spans="37:37" x14ac:dyDescent="0.25">
      <c r="AK397" s="106"/>
    </row>
    <row r="398" spans="37:37" x14ac:dyDescent="0.25">
      <c r="AK398" s="106"/>
    </row>
    <row r="399" spans="37:37" x14ac:dyDescent="0.25">
      <c r="AK399" s="106"/>
    </row>
    <row r="400" spans="37:37" x14ac:dyDescent="0.25">
      <c r="AK400" s="106"/>
    </row>
    <row r="401" spans="37:37" x14ac:dyDescent="0.25">
      <c r="AK401" s="106"/>
    </row>
    <row r="402" spans="37:37" x14ac:dyDescent="0.25">
      <c r="AK402" s="106"/>
    </row>
    <row r="403" spans="37:37" x14ac:dyDescent="0.25">
      <c r="AK403" s="106"/>
    </row>
    <row r="404" spans="37:37" x14ac:dyDescent="0.25">
      <c r="AK404" s="106"/>
    </row>
    <row r="405" spans="37:37" x14ac:dyDescent="0.25">
      <c r="AK405" s="106"/>
    </row>
    <row r="406" spans="37:37" x14ac:dyDescent="0.25">
      <c r="AK406" s="106"/>
    </row>
    <row r="407" spans="37:37" x14ac:dyDescent="0.25">
      <c r="AK407" s="106"/>
    </row>
    <row r="408" spans="37:37" x14ac:dyDescent="0.25">
      <c r="AK408" s="106"/>
    </row>
    <row r="409" spans="37:37" x14ac:dyDescent="0.25">
      <c r="AK409" s="106"/>
    </row>
    <row r="410" spans="37:37" x14ac:dyDescent="0.25">
      <c r="AK410" s="106"/>
    </row>
    <row r="411" spans="37:37" x14ac:dyDescent="0.25">
      <c r="AK411" s="106"/>
    </row>
    <row r="412" spans="37:37" x14ac:dyDescent="0.25">
      <c r="AK412" s="106"/>
    </row>
    <row r="413" spans="37:37" x14ac:dyDescent="0.25">
      <c r="AK413" s="106"/>
    </row>
    <row r="414" spans="37:37" x14ac:dyDescent="0.25">
      <c r="AK414" s="106"/>
    </row>
    <row r="415" spans="37:37" x14ac:dyDescent="0.25">
      <c r="AK415" s="106"/>
    </row>
    <row r="416" spans="37:37" x14ac:dyDescent="0.25">
      <c r="AK416" s="106"/>
    </row>
    <row r="417" spans="37:37" x14ac:dyDescent="0.25">
      <c r="AK417" s="106"/>
    </row>
    <row r="418" spans="37:37" x14ac:dyDescent="0.25">
      <c r="AK418" s="106"/>
    </row>
    <row r="419" spans="37:37" x14ac:dyDescent="0.25">
      <c r="AK419" s="106"/>
    </row>
    <row r="420" spans="37:37" x14ac:dyDescent="0.25">
      <c r="AK420" s="106"/>
    </row>
    <row r="421" spans="37:37" x14ac:dyDescent="0.25">
      <c r="AK421" s="106"/>
    </row>
    <row r="422" spans="37:37" x14ac:dyDescent="0.25">
      <c r="AK422" s="106"/>
    </row>
    <row r="423" spans="37:37" x14ac:dyDescent="0.25">
      <c r="AK423" s="106"/>
    </row>
    <row r="424" spans="37:37" x14ac:dyDescent="0.25">
      <c r="AK424" s="106"/>
    </row>
    <row r="425" spans="37:37" x14ac:dyDescent="0.25">
      <c r="AK425" s="106"/>
    </row>
    <row r="426" spans="37:37" x14ac:dyDescent="0.25">
      <c r="AK426" s="106"/>
    </row>
    <row r="427" spans="37:37" x14ac:dyDescent="0.25">
      <c r="AK427" s="106"/>
    </row>
    <row r="428" spans="37:37" x14ac:dyDescent="0.25">
      <c r="AK428" s="106"/>
    </row>
    <row r="429" spans="37:37" x14ac:dyDescent="0.25">
      <c r="AK429" s="106"/>
    </row>
    <row r="430" spans="37:37" x14ac:dyDescent="0.25">
      <c r="AK430" s="106"/>
    </row>
    <row r="431" spans="37:37" x14ac:dyDescent="0.25">
      <c r="AK431" s="106"/>
    </row>
    <row r="432" spans="37:37" x14ac:dyDescent="0.25">
      <c r="AK432" s="106"/>
    </row>
    <row r="433" spans="37:37" x14ac:dyDescent="0.25">
      <c r="AK433" s="106"/>
    </row>
    <row r="434" spans="37:37" x14ac:dyDescent="0.25">
      <c r="AK434" s="106"/>
    </row>
    <row r="435" spans="37:37" x14ac:dyDescent="0.25">
      <c r="AK435" s="106"/>
    </row>
    <row r="436" spans="37:37" x14ac:dyDescent="0.25">
      <c r="AK436" s="106"/>
    </row>
    <row r="437" spans="37:37" x14ac:dyDescent="0.25">
      <c r="AK437" s="106"/>
    </row>
    <row r="438" spans="37:37" x14ac:dyDescent="0.25">
      <c r="AK438" s="106"/>
    </row>
    <row r="439" spans="37:37" x14ac:dyDescent="0.25">
      <c r="AK439" s="106"/>
    </row>
    <row r="440" spans="37:37" x14ac:dyDescent="0.25">
      <c r="AK440" s="106"/>
    </row>
    <row r="441" spans="37:37" x14ac:dyDescent="0.25">
      <c r="AK441" s="106"/>
    </row>
    <row r="442" spans="37:37" x14ac:dyDescent="0.25">
      <c r="AK442" s="106"/>
    </row>
    <row r="443" spans="37:37" x14ac:dyDescent="0.25">
      <c r="AK443" s="106"/>
    </row>
    <row r="444" spans="37:37" x14ac:dyDescent="0.25">
      <c r="AK444" s="106"/>
    </row>
    <row r="445" spans="37:37" x14ac:dyDescent="0.25">
      <c r="AK445" s="106"/>
    </row>
    <row r="446" spans="37:37" x14ac:dyDescent="0.25">
      <c r="AK446" s="106"/>
    </row>
    <row r="447" spans="37:37" x14ac:dyDescent="0.25">
      <c r="AK447" s="106"/>
    </row>
    <row r="448" spans="37:37" x14ac:dyDescent="0.25">
      <c r="AK448" s="106"/>
    </row>
    <row r="449" spans="37:37" x14ac:dyDescent="0.25">
      <c r="AK449" s="106"/>
    </row>
    <row r="450" spans="37:37" x14ac:dyDescent="0.25">
      <c r="AK450" s="106"/>
    </row>
    <row r="451" spans="37:37" x14ac:dyDescent="0.25">
      <c r="AK451" s="106"/>
    </row>
    <row r="452" spans="37:37" x14ac:dyDescent="0.25">
      <c r="AK452" s="106"/>
    </row>
    <row r="453" spans="37:37" x14ac:dyDescent="0.25">
      <c r="AK453" s="106"/>
    </row>
    <row r="454" spans="37:37" x14ac:dyDescent="0.25">
      <c r="AK454" s="106"/>
    </row>
    <row r="455" spans="37:37" x14ac:dyDescent="0.25">
      <c r="AK455" s="106"/>
    </row>
    <row r="456" spans="37:37" x14ac:dyDescent="0.25">
      <c r="AK456" s="106"/>
    </row>
    <row r="457" spans="37:37" x14ac:dyDescent="0.25">
      <c r="AK457" s="106"/>
    </row>
    <row r="458" spans="37:37" x14ac:dyDescent="0.25">
      <c r="AK458" s="106"/>
    </row>
    <row r="459" spans="37:37" x14ac:dyDescent="0.25">
      <c r="AK459" s="106"/>
    </row>
    <row r="460" spans="37:37" x14ac:dyDescent="0.25">
      <c r="AK460" s="106"/>
    </row>
    <row r="461" spans="37:37" x14ac:dyDescent="0.25">
      <c r="AK461" s="106"/>
    </row>
    <row r="462" spans="37:37" x14ac:dyDescent="0.25">
      <c r="AK462" s="106"/>
    </row>
    <row r="463" spans="37:37" x14ac:dyDescent="0.25">
      <c r="AK463" s="106"/>
    </row>
    <row r="464" spans="37:37" x14ac:dyDescent="0.25">
      <c r="AK464" s="106"/>
    </row>
    <row r="465" spans="37:37" x14ac:dyDescent="0.25">
      <c r="AK465" s="106"/>
    </row>
    <row r="466" spans="37:37" x14ac:dyDescent="0.25">
      <c r="AK466" s="106"/>
    </row>
    <row r="467" spans="37:37" x14ac:dyDescent="0.25">
      <c r="AK467" s="106"/>
    </row>
    <row r="468" spans="37:37" x14ac:dyDescent="0.25">
      <c r="AK468" s="106"/>
    </row>
    <row r="469" spans="37:37" x14ac:dyDescent="0.25">
      <c r="AK469" s="106"/>
    </row>
    <row r="470" spans="37:37" x14ac:dyDescent="0.25">
      <c r="AK470" s="106"/>
    </row>
    <row r="471" spans="37:37" x14ac:dyDescent="0.25">
      <c r="AK471" s="106"/>
    </row>
    <row r="472" spans="37:37" x14ac:dyDescent="0.25">
      <c r="AK472" s="106"/>
    </row>
    <row r="473" spans="37:37" x14ac:dyDescent="0.25">
      <c r="AK473" s="106"/>
    </row>
    <row r="474" spans="37:37" x14ac:dyDescent="0.25">
      <c r="AK474" s="106"/>
    </row>
    <row r="475" spans="37:37" x14ac:dyDescent="0.25">
      <c r="AK475" s="106"/>
    </row>
    <row r="476" spans="37:37" x14ac:dyDescent="0.25">
      <c r="AK476" s="106"/>
    </row>
    <row r="477" spans="37:37" x14ac:dyDescent="0.25">
      <c r="AK477" s="106"/>
    </row>
    <row r="478" spans="37:37" x14ac:dyDescent="0.25">
      <c r="AK478" s="106"/>
    </row>
    <row r="479" spans="37:37" x14ac:dyDescent="0.25">
      <c r="AK479" s="106"/>
    </row>
    <row r="480" spans="37:37" x14ac:dyDescent="0.25">
      <c r="AK480" s="106"/>
    </row>
    <row r="481" spans="37:37" x14ac:dyDescent="0.25">
      <c r="AK481" s="106"/>
    </row>
    <row r="482" spans="37:37" x14ac:dyDescent="0.25">
      <c r="AK482" s="106"/>
    </row>
    <row r="483" spans="37:37" x14ac:dyDescent="0.25">
      <c r="AK483" s="106"/>
    </row>
    <row r="484" spans="37:37" x14ac:dyDescent="0.25">
      <c r="AK484" s="106"/>
    </row>
    <row r="485" spans="37:37" x14ac:dyDescent="0.25">
      <c r="AK485" s="106"/>
    </row>
    <row r="486" spans="37:37" x14ac:dyDescent="0.25">
      <c r="AK486" s="106"/>
    </row>
    <row r="487" spans="37:37" x14ac:dyDescent="0.25">
      <c r="AK487" s="106"/>
    </row>
    <row r="488" spans="37:37" x14ac:dyDescent="0.25">
      <c r="AK488" s="106"/>
    </row>
    <row r="489" spans="37:37" x14ac:dyDescent="0.25">
      <c r="AK489" s="106"/>
    </row>
    <row r="490" spans="37:37" x14ac:dyDescent="0.25">
      <c r="AK490" s="106"/>
    </row>
    <row r="491" spans="37:37" x14ac:dyDescent="0.25">
      <c r="AK491" s="106"/>
    </row>
    <row r="492" spans="37:37" x14ac:dyDescent="0.25">
      <c r="AK492" s="106"/>
    </row>
    <row r="493" spans="37:37" x14ac:dyDescent="0.25">
      <c r="AK493" s="106"/>
    </row>
    <row r="494" spans="37:37" x14ac:dyDescent="0.25">
      <c r="AK494" s="106"/>
    </row>
    <row r="495" spans="37:37" x14ac:dyDescent="0.25">
      <c r="AK495" s="106"/>
    </row>
    <row r="496" spans="37:37" x14ac:dyDescent="0.25">
      <c r="AK496" s="106"/>
    </row>
    <row r="497" spans="37:37" x14ac:dyDescent="0.25">
      <c r="AK497" s="106"/>
    </row>
    <row r="498" spans="37:37" x14ac:dyDescent="0.25">
      <c r="AK498" s="106"/>
    </row>
    <row r="499" spans="37:37" x14ac:dyDescent="0.25">
      <c r="AK499" s="106"/>
    </row>
    <row r="500" spans="37:37" x14ac:dyDescent="0.25">
      <c r="AK500" s="106"/>
    </row>
    <row r="501" spans="37:37" x14ac:dyDescent="0.25">
      <c r="AK501" s="106"/>
    </row>
    <row r="502" spans="37:37" x14ac:dyDescent="0.25">
      <c r="AK502" s="106"/>
    </row>
    <row r="503" spans="37:37" x14ac:dyDescent="0.25">
      <c r="AK503" s="106"/>
    </row>
    <row r="504" spans="37:37" x14ac:dyDescent="0.25">
      <c r="AK504" s="106"/>
    </row>
    <row r="505" spans="37:37" x14ac:dyDescent="0.25">
      <c r="AK505" s="106"/>
    </row>
    <row r="506" spans="37:37" x14ac:dyDescent="0.25">
      <c r="AK506" s="106"/>
    </row>
    <row r="507" spans="37:37" x14ac:dyDescent="0.25">
      <c r="AK507" s="106"/>
    </row>
    <row r="508" spans="37:37" x14ac:dyDescent="0.25">
      <c r="AK508" s="106"/>
    </row>
    <row r="509" spans="37:37" x14ac:dyDescent="0.25">
      <c r="AK509" s="106"/>
    </row>
    <row r="510" spans="37:37" x14ac:dyDescent="0.25">
      <c r="AK510" s="106"/>
    </row>
    <row r="511" spans="37:37" x14ac:dyDescent="0.25">
      <c r="AK511" s="106"/>
    </row>
    <row r="512" spans="37:37" x14ac:dyDescent="0.25">
      <c r="AK512" s="106"/>
    </row>
    <row r="513" spans="37:37" x14ac:dyDescent="0.25">
      <c r="AK513" s="106"/>
    </row>
    <row r="514" spans="37:37" x14ac:dyDescent="0.25">
      <c r="AK514" s="106"/>
    </row>
    <row r="515" spans="37:37" x14ac:dyDescent="0.25">
      <c r="AK515" s="106"/>
    </row>
    <row r="516" spans="37:37" x14ac:dyDescent="0.25">
      <c r="AK516" s="106"/>
    </row>
    <row r="517" spans="37:37" x14ac:dyDescent="0.25">
      <c r="AK517" s="106"/>
    </row>
    <row r="518" spans="37:37" x14ac:dyDescent="0.25">
      <c r="AK518" s="106"/>
    </row>
    <row r="519" spans="37:37" x14ac:dyDescent="0.25">
      <c r="AK519" s="106"/>
    </row>
    <row r="520" spans="37:37" x14ac:dyDescent="0.25">
      <c r="AK520" s="106"/>
    </row>
    <row r="521" spans="37:37" x14ac:dyDescent="0.25">
      <c r="AK521" s="106"/>
    </row>
    <row r="522" spans="37:37" x14ac:dyDescent="0.25">
      <c r="AK522" s="106"/>
    </row>
    <row r="523" spans="37:37" x14ac:dyDescent="0.25">
      <c r="AK523" s="106"/>
    </row>
    <row r="524" spans="37:37" x14ac:dyDescent="0.25">
      <c r="AK524" s="106"/>
    </row>
    <row r="525" spans="37:37" x14ac:dyDescent="0.25">
      <c r="AK525" s="106"/>
    </row>
    <row r="526" spans="37:37" s="108" customFormat="1" x14ac:dyDescent="0.25">
      <c r="AK526" s="106"/>
    </row>
    <row r="527" spans="37:37" x14ac:dyDescent="0.25">
      <c r="AK527" s="106"/>
    </row>
    <row r="528" spans="37:37" x14ac:dyDescent="0.25">
      <c r="AK528" s="106"/>
    </row>
    <row r="529" spans="37:37" x14ac:dyDescent="0.25">
      <c r="AK529" s="106"/>
    </row>
    <row r="530" spans="37:37" x14ac:dyDescent="0.25">
      <c r="AK530" s="106"/>
    </row>
    <row r="531" spans="37:37" x14ac:dyDescent="0.25">
      <c r="AK531" s="106"/>
    </row>
    <row r="532" spans="37:37" x14ac:dyDescent="0.25">
      <c r="AK532" s="106"/>
    </row>
    <row r="533" spans="37:37" x14ac:dyDescent="0.25">
      <c r="AK533" s="106"/>
    </row>
    <row r="534" spans="37:37" x14ac:dyDescent="0.25">
      <c r="AK534" s="106"/>
    </row>
    <row r="535" spans="37:37" x14ac:dyDescent="0.25">
      <c r="AK535" s="106"/>
    </row>
    <row r="536" spans="37:37" x14ac:dyDescent="0.25">
      <c r="AK536" s="106"/>
    </row>
    <row r="537" spans="37:37" x14ac:dyDescent="0.25">
      <c r="AK537" s="106"/>
    </row>
    <row r="538" spans="37:37" x14ac:dyDescent="0.25">
      <c r="AK538" s="106"/>
    </row>
    <row r="539" spans="37:37" x14ac:dyDescent="0.25">
      <c r="AK539" s="106"/>
    </row>
    <row r="540" spans="37:37" x14ac:dyDescent="0.25">
      <c r="AK540" s="106"/>
    </row>
    <row r="541" spans="37:37" x14ac:dyDescent="0.25">
      <c r="AK541" s="106"/>
    </row>
    <row r="542" spans="37:37" x14ac:dyDescent="0.25">
      <c r="AK542" s="106"/>
    </row>
    <row r="543" spans="37:37" x14ac:dyDescent="0.25">
      <c r="AK543" s="106"/>
    </row>
    <row r="544" spans="37:37" x14ac:dyDescent="0.25">
      <c r="AK544" s="106"/>
    </row>
    <row r="545" spans="37:37" x14ac:dyDescent="0.25">
      <c r="AK545" s="106"/>
    </row>
    <row r="546" spans="37:37" x14ac:dyDescent="0.25">
      <c r="AK546" s="106"/>
    </row>
    <row r="547" spans="37:37" x14ac:dyDescent="0.25">
      <c r="AK547" s="106"/>
    </row>
    <row r="548" spans="37:37" x14ac:dyDescent="0.25">
      <c r="AK548" s="106"/>
    </row>
    <row r="549" spans="37:37" x14ac:dyDescent="0.25">
      <c r="AK549" s="106"/>
    </row>
    <row r="550" spans="37:37" x14ac:dyDescent="0.25">
      <c r="AK550" s="106"/>
    </row>
    <row r="551" spans="37:37" x14ac:dyDescent="0.25">
      <c r="AK551" s="106"/>
    </row>
    <row r="552" spans="37:37" x14ac:dyDescent="0.25">
      <c r="AK552" s="106"/>
    </row>
    <row r="553" spans="37:37" x14ac:dyDescent="0.25">
      <c r="AK553" s="106"/>
    </row>
    <row r="554" spans="37:37" x14ac:dyDescent="0.25">
      <c r="AK554" s="106"/>
    </row>
    <row r="555" spans="37:37" x14ac:dyDescent="0.25">
      <c r="AK555" s="106"/>
    </row>
    <row r="556" spans="37:37" x14ac:dyDescent="0.25">
      <c r="AK556" s="106"/>
    </row>
    <row r="557" spans="37:37" x14ac:dyDescent="0.25">
      <c r="AK557" s="106"/>
    </row>
    <row r="558" spans="37:37" x14ac:dyDescent="0.25">
      <c r="AK558" s="106"/>
    </row>
    <row r="559" spans="37:37" x14ac:dyDescent="0.25">
      <c r="AK559" s="106"/>
    </row>
    <row r="560" spans="37:37" x14ac:dyDescent="0.25">
      <c r="AK560" s="106"/>
    </row>
    <row r="561" spans="21:37" x14ac:dyDescent="0.25">
      <c r="AK561" s="106"/>
    </row>
    <row r="562" spans="21:37" x14ac:dyDescent="0.25">
      <c r="AK562" s="106"/>
    </row>
    <row r="563" spans="21:37" x14ac:dyDescent="0.25">
      <c r="AK563" s="106"/>
    </row>
    <row r="564" spans="21:37" x14ac:dyDescent="0.25">
      <c r="AK564" s="106"/>
    </row>
    <row r="565" spans="21:37" x14ac:dyDescent="0.25">
      <c r="AK565" s="106"/>
    </row>
    <row r="566" spans="21:37" x14ac:dyDescent="0.25">
      <c r="AK566" s="106"/>
    </row>
    <row r="567" spans="21:37" x14ac:dyDescent="0.25">
      <c r="AK567" s="106"/>
    </row>
    <row r="568" spans="21:37" x14ac:dyDescent="0.25">
      <c r="AK568" s="106"/>
    </row>
    <row r="570" spans="21:37" x14ac:dyDescent="0.25">
      <c r="U570" s="107"/>
      <c r="V570" s="109"/>
      <c r="AJ570" s="109"/>
    </row>
    <row r="571" spans="21:37" x14ac:dyDescent="0.25">
      <c r="U571" s="107"/>
      <c r="V571" s="109"/>
      <c r="AJ571" s="109"/>
    </row>
  </sheetData>
  <sheetProtection algorithmName="SHA-512" hashValue="TjiQPhUHzQGgFDVa28tFIvcPk3V/lgi6TPIPAhKkob8G/PejhWoTIP/F1bpmCklkgyMwb8cdgcWOq+SYyQSgoA==" saltValue="ckIVk0PGGJLuI43M9MHnFw==" spinCount="100000" sheet="1" objects="1" scenarios="1" selectLockedCells="1" selectUnlockedCells="1"/>
  <pageMargins left="0.7" right="0.7" top="0.75" bottom="0.75" header="0.51180555555555496" footer="0.51180555555555496"/>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Introduction</vt:lpstr>
      <vt:lpstr>Orientation TEPOS</vt:lpstr>
      <vt:lpstr>Résultats</vt:lpstr>
      <vt:lpstr>Données</vt:lpstr>
      <vt:lpstr>'Orientation TEPOS'!Zone_d_impression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Michel MAYA</cp:lastModifiedBy>
  <cp:revision>1</cp:revision>
  <cp:lastPrinted>2023-10-06T16:13:04Z</cp:lastPrinted>
  <dcterms:created xsi:type="dcterms:W3CDTF">2023-09-12T11:31:47Z</dcterms:created>
  <dcterms:modified xsi:type="dcterms:W3CDTF">2023-11-22T18:15:23Z</dcterms:modified>
  <dc:language>fr-FR</dc:language>
</cp:coreProperties>
</file>