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Tramayes\APER\excel\"/>
    </mc:Choice>
  </mc:AlternateContent>
  <xr:revisionPtr revIDLastSave="0" documentId="13_ncr:1_{37693B48-218D-459A-9B94-79C8B3C6B199}" xr6:coauthVersionLast="47" xr6:coauthVersionMax="47" xr10:uidLastSave="{00000000-0000-0000-0000-000000000000}"/>
  <bookViews>
    <workbookView xWindow="-120" yWindow="-120" windowWidth="29040" windowHeight="16440" tabRatio="500" activeTab="1" xr2:uid="{00000000-000D-0000-FFFF-FFFF00000000}"/>
  </bookViews>
  <sheets>
    <sheet name="Introduction" sheetId="1" r:id="rId1"/>
    <sheet name="Orientation TEPOS" sheetId="2" r:id="rId2"/>
    <sheet name="Résultats" sheetId="5" r:id="rId3"/>
    <sheet name="Données" sheetId="4" state="hidden" r:id="rId4"/>
  </sheets>
  <definedNames>
    <definedName name="Ilpourcent">'Orientation TEPOS'!#REF!</definedName>
    <definedName name="_xlnm.Print_Area" localSheetId="1">'Orientation TEPOS'!$A$1:$Q$85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J176" i="4" l="1"/>
  <c r="AI176" i="4"/>
  <c r="AH176" i="4"/>
  <c r="AG176" i="4"/>
  <c r="AG175" i="4" s="1"/>
  <c r="AF176" i="4"/>
  <c r="AE176" i="4"/>
  <c r="AD176" i="4"/>
  <c r="AC176" i="4"/>
  <c r="AC175" i="4" s="1"/>
  <c r="AB176" i="4"/>
  <c r="AA176" i="4"/>
  <c r="Z176" i="4"/>
  <c r="Y176" i="4"/>
  <c r="Y175" i="4" s="1"/>
  <c r="X176" i="4"/>
  <c r="W176" i="4"/>
  <c r="V176" i="4"/>
  <c r="T176" i="4"/>
  <c r="T175" i="4" s="1"/>
  <c r="S176" i="4"/>
  <c r="R176" i="4"/>
  <c r="Q176" i="4"/>
  <c r="P176" i="4"/>
  <c r="P175" i="4" s="1"/>
  <c r="O176" i="4"/>
  <c r="N176" i="4"/>
  <c r="M176" i="4"/>
  <c r="L176" i="4"/>
  <c r="L175" i="4" s="1"/>
  <c r="K176" i="4"/>
  <c r="J176" i="4"/>
  <c r="I176" i="4"/>
  <c r="H176" i="4"/>
  <c r="H175" i="4" s="1"/>
  <c r="G176" i="4"/>
  <c r="F176" i="4"/>
  <c r="E176" i="4"/>
  <c r="C176" i="4"/>
  <c r="C175" i="4" s="1"/>
  <c r="B176" i="4"/>
  <c r="AJ175" i="4"/>
  <c r="AI175" i="4"/>
  <c r="AH175" i="4"/>
  <c r="AF175" i="4"/>
  <c r="AE175" i="4"/>
  <c r="AD175" i="4"/>
  <c r="AB175" i="4"/>
  <c r="AA175" i="4"/>
  <c r="Z175" i="4"/>
  <c r="X175" i="4"/>
  <c r="W175" i="4"/>
  <c r="V175" i="4"/>
  <c r="S175" i="4"/>
  <c r="R175" i="4"/>
  <c r="Q175" i="4"/>
  <c r="O175" i="4"/>
  <c r="N175" i="4"/>
  <c r="M175" i="4"/>
  <c r="K175" i="4"/>
  <c r="J175" i="4"/>
  <c r="I175" i="4"/>
  <c r="G175" i="4"/>
  <c r="F175" i="4"/>
  <c r="E175" i="4"/>
  <c r="B175" i="4"/>
  <c r="A12" i="5" l="1"/>
  <c r="A13" i="5"/>
  <c r="A14" i="5"/>
  <c r="A15" i="5"/>
  <c r="A16" i="5"/>
  <c r="A17" i="5"/>
  <c r="A18" i="5"/>
  <c r="A19" i="5"/>
  <c r="A20" i="5"/>
  <c r="A21" i="5"/>
  <c r="A22" i="5"/>
  <c r="A11" i="5"/>
  <c r="P15" i="2"/>
  <c r="B20" i="5" s="1"/>
  <c r="O82" i="2"/>
  <c r="O80" i="2"/>
  <c r="O59" i="2"/>
  <c r="O57" i="2"/>
  <c r="O36" i="2"/>
  <c r="O30" i="2"/>
  <c r="O53" i="2"/>
  <c r="O76" i="2"/>
  <c r="O34" i="2"/>
  <c r="O78" i="2" l="1"/>
  <c r="O74" i="2"/>
  <c r="O72" i="2"/>
  <c r="O71" i="2"/>
  <c r="O68" i="2"/>
  <c r="O55" i="2"/>
  <c r="O51" i="2"/>
  <c r="O49" i="2"/>
  <c r="O48" i="2"/>
  <c r="O45" i="2"/>
  <c r="O32" i="2"/>
  <c r="C20" i="5" s="1"/>
  <c r="P70" i="2" l="1"/>
  <c r="D20" i="5"/>
  <c r="E20" i="5" s="1"/>
  <c r="P47" i="2"/>
  <c r="P69" i="2"/>
  <c r="P46" i="2"/>
  <c r="O28" i="2" l="1"/>
  <c r="O26" i="2"/>
  <c r="O25" i="2"/>
  <c r="P24" i="2" s="1"/>
  <c r="O22" i="2"/>
  <c r="P16" i="2"/>
  <c r="B21" i="5" s="1"/>
  <c r="C21" i="5" s="1"/>
  <c r="D21" i="5" s="1"/>
  <c r="E21" i="5" s="1"/>
  <c r="P14" i="2"/>
  <c r="B19" i="5" s="1"/>
  <c r="C19" i="5" s="1"/>
  <c r="D19" i="5" s="1"/>
  <c r="E19" i="5" s="1"/>
  <c r="P13" i="2"/>
  <c r="B18" i="5" s="1"/>
  <c r="C18" i="5" s="1"/>
  <c r="D18" i="5" s="1"/>
  <c r="E18" i="5" s="1"/>
  <c r="P12" i="2"/>
  <c r="B17" i="5" s="1"/>
  <c r="C17" i="5" s="1"/>
  <c r="D17" i="5" s="1"/>
  <c r="E17" i="5" s="1"/>
  <c r="P11" i="2"/>
  <c r="B16" i="5" s="1"/>
  <c r="C16" i="5" s="1"/>
  <c r="D16" i="5" s="1"/>
  <c r="E16" i="5" s="1"/>
  <c r="P10" i="2"/>
  <c r="B15" i="5" s="1"/>
  <c r="C15" i="5" s="1"/>
  <c r="D15" i="5" s="1"/>
  <c r="E15" i="5" s="1"/>
  <c r="B10" i="2"/>
  <c r="P9" i="2"/>
  <c r="B14" i="5" s="1"/>
  <c r="B9" i="2"/>
  <c r="P8" i="2"/>
  <c r="B13" i="5" s="1"/>
  <c r="C13" i="5" s="1"/>
  <c r="D13" i="5" s="1"/>
  <c r="E13" i="5" s="1"/>
  <c r="B8" i="2"/>
  <c r="P7" i="2"/>
  <c r="B12" i="5" s="1"/>
  <c r="C12" i="5" s="1"/>
  <c r="D12" i="5" s="1"/>
  <c r="E12" i="5" s="1"/>
  <c r="B7" i="2"/>
  <c r="P6" i="2"/>
  <c r="B11" i="5" s="1"/>
  <c r="C11" i="5" s="1"/>
  <c r="B6" i="2"/>
  <c r="P4" i="2"/>
  <c r="B4" i="2"/>
  <c r="P1" i="2"/>
  <c r="M1" i="2"/>
  <c r="P73" i="2" s="1"/>
  <c r="I1" i="2"/>
  <c r="C14" i="5" l="1"/>
  <c r="D14" i="5" s="1"/>
  <c r="E14" i="5" s="1"/>
  <c r="B23" i="2"/>
  <c r="A2" i="5" a="1"/>
  <c r="A2" i="5" s="1"/>
  <c r="B27" i="2"/>
  <c r="D27" i="2" s="1"/>
  <c r="A6" i="5" a="1"/>
  <c r="A6" i="5" s="1"/>
  <c r="B25" i="2"/>
  <c r="D25" i="2" s="1"/>
  <c r="A4" i="5" a="1"/>
  <c r="A4" i="5" s="1"/>
  <c r="D11" i="5"/>
  <c r="C22" i="5"/>
  <c r="B24" i="2"/>
  <c r="D24" i="2" s="1"/>
  <c r="A3" i="5" a="1"/>
  <c r="A3" i="5" s="1"/>
  <c r="B26" i="2"/>
  <c r="D26" i="2" s="1"/>
  <c r="A5" i="5" a="1"/>
  <c r="A5" i="5" s="1"/>
  <c r="P27" i="2"/>
  <c r="P50" i="2"/>
  <c r="P17" i="2"/>
  <c r="B22" i="5" s="1"/>
  <c r="P23" i="2"/>
  <c r="D23" i="2"/>
  <c r="C2" i="5" s="1"/>
  <c r="B11" i="2"/>
  <c r="A7" i="5" s="1" a="1"/>
  <c r="G66" i="2" l="1"/>
  <c r="G43" i="2"/>
  <c r="A7" i="5"/>
  <c r="I9" i="5"/>
  <c r="D22" i="5"/>
  <c r="E11" i="5"/>
  <c r="E22" i="5" s="1"/>
  <c r="B50" i="2"/>
  <c r="D50" i="2" s="1"/>
  <c r="C6" i="5"/>
  <c r="J10" i="5"/>
  <c r="B24" i="5"/>
  <c r="I10" i="5"/>
  <c r="B49" i="2"/>
  <c r="D49" i="2" s="1"/>
  <c r="C5" i="5"/>
  <c r="B28" i="2"/>
  <c r="B47" i="2"/>
  <c r="D47" i="2" s="1"/>
  <c r="C3" i="5"/>
  <c r="B48" i="2"/>
  <c r="D48" i="2" s="1"/>
  <c r="C4" i="5"/>
  <c r="A16" i="2"/>
  <c r="B46" i="2"/>
  <c r="D28" i="2"/>
  <c r="C7" i="5" s="1"/>
  <c r="J9" i="5" s="1"/>
  <c r="L10" i="5" l="1"/>
  <c r="C24" i="5"/>
  <c r="B70" i="2"/>
  <c r="D70" i="2" s="1"/>
  <c r="E3" i="5" s="1"/>
  <c r="D3" i="5"/>
  <c r="B71" i="2"/>
  <c r="D71" i="2" s="1"/>
  <c r="E4" i="5" s="1"/>
  <c r="D4" i="5"/>
  <c r="B72" i="2"/>
  <c r="D72" i="2" s="1"/>
  <c r="E5" i="5" s="1"/>
  <c r="D5" i="5"/>
  <c r="K10" i="5"/>
  <c r="B73" i="2"/>
  <c r="D73" i="2" s="1"/>
  <c r="E6" i="5" s="1"/>
  <c r="D6" i="5"/>
  <c r="G20" i="2"/>
  <c r="H36" i="2" s="1"/>
  <c r="O38" i="2"/>
  <c r="B51" i="2"/>
  <c r="D46" i="2"/>
  <c r="D2" i="5" s="1"/>
  <c r="H32" i="2" l="1"/>
  <c r="H34" i="2"/>
  <c r="H28" i="2"/>
  <c r="H30" i="2"/>
  <c r="B69" i="2"/>
  <c r="D51" i="2"/>
  <c r="H26" i="2"/>
  <c r="H22" i="2"/>
  <c r="H24" i="2"/>
  <c r="O61" i="2" l="1"/>
  <c r="D7" i="5"/>
  <c r="B74" i="2"/>
  <c r="D69" i="2"/>
  <c r="K9" i="5" l="1"/>
  <c r="D24" i="5"/>
  <c r="D74" i="2"/>
  <c r="E7" i="5" s="1"/>
  <c r="E2" i="5"/>
  <c r="H57" i="2"/>
  <c r="H59" i="2"/>
  <c r="O84" i="2"/>
  <c r="H55" i="2"/>
  <c r="H49" i="2"/>
  <c r="H45" i="2"/>
  <c r="H51" i="2"/>
  <c r="H53" i="2"/>
  <c r="H47" i="2"/>
  <c r="L9" i="5" l="1"/>
  <c r="E24" i="5"/>
  <c r="H82" i="2"/>
  <c r="H70" i="2" l="1"/>
  <c r="H78" i="2"/>
  <c r="H76" i="2"/>
  <c r="H80" i="2"/>
  <c r="H72" i="2"/>
  <c r="H68" i="2"/>
  <c r="H7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18B7107D-F64E-4079-BA81-554E22E4782C}">
      <text>
        <r>
          <rPr>
            <b/>
            <sz val="9"/>
            <color indexed="81"/>
            <rFont val="Tahoma"/>
            <family val="2"/>
          </rPr>
          <t>2020</t>
        </r>
      </text>
    </comment>
    <comment ref="F13" authorId="0" shapeId="0" xr:uid="{5FE0C182-3928-4B7F-B9C3-49666502189E}">
      <text>
        <r>
          <rPr>
            <b/>
            <sz val="9"/>
            <color indexed="81"/>
            <rFont val="Tahoma"/>
            <family val="2"/>
          </rPr>
          <t>de 0,01 à 0,02</t>
        </r>
      </text>
    </comment>
    <comment ref="A14" authorId="0" shapeId="0" xr:uid="{72EF1A7A-6428-4D29-AF9E-DDB776735C3C}">
      <text>
        <r>
          <rPr>
            <b/>
            <sz val="9"/>
            <color indexed="81"/>
            <rFont val="Tahoma"/>
            <family val="2"/>
          </rPr>
          <t>Fiche à venir</t>
        </r>
      </text>
    </comment>
    <comment ref="B15" authorId="0" shapeId="0" xr:uid="{E79FD23B-7EB1-4675-B7E2-70F997A46C15}">
      <text>
        <r>
          <rPr>
            <b/>
            <sz val="9"/>
            <color indexed="81"/>
            <rFont val="Tahoma"/>
            <family val="2"/>
          </rPr>
          <t>2021</t>
        </r>
      </text>
    </comment>
    <comment ref="C15" authorId="0" shapeId="0" xr:uid="{0A07DF73-4A11-415E-B1B4-B7F66B65D288}">
      <text>
        <r>
          <rPr>
            <b/>
            <sz val="9"/>
            <color indexed="81"/>
            <rFont val="Tahoma"/>
            <family val="2"/>
          </rPr>
          <t>de 157 à 168</t>
        </r>
      </text>
    </comment>
    <comment ref="E15" authorId="0" shapeId="0" xr:uid="{D5FC8D8F-6A4A-430A-BFF7-7C1D955AB999}">
      <text>
        <r>
          <rPr>
            <b/>
            <sz val="9"/>
            <color indexed="81"/>
            <rFont val="Tahoma"/>
            <family val="2"/>
          </rPr>
          <t>60 à 96 pour &lt; 1MW
51 à 89 pour &gt; 1MW</t>
        </r>
      </text>
    </comment>
    <comment ref="B16" authorId="0" shapeId="0" xr:uid="{AD23F75C-45BE-4B31-8B4B-B6B5F863CCD5}">
      <text>
        <r>
          <rPr>
            <b/>
            <sz val="9"/>
            <color indexed="81"/>
            <rFont val="Tahoma"/>
            <family val="2"/>
          </rPr>
          <t>2020</t>
        </r>
      </text>
    </comment>
    <comment ref="E16" authorId="0" shapeId="0" xr:uid="{EDD774BD-AFF9-4C4D-89A3-3F70D04C1FA1}">
      <text>
        <r>
          <rPr>
            <b/>
            <sz val="9"/>
            <color indexed="81"/>
            <rFont val="Tahoma"/>
            <family val="2"/>
          </rPr>
          <t>de 15 à 55</t>
        </r>
      </text>
    </comment>
    <comment ref="F16" authorId="0" shapeId="0" xr:uid="{47FABE8D-3CAB-47BB-B62A-C93F5FB60BD9}">
      <text>
        <r>
          <rPr>
            <b/>
            <sz val="9"/>
            <color indexed="81"/>
            <rFont val="Tahoma"/>
            <family val="2"/>
          </rPr>
          <t>de 0,01 à 0,02</t>
        </r>
      </text>
    </comment>
    <comment ref="B17" authorId="0" shapeId="0" xr:uid="{86D36FB1-E342-49E9-B0BC-66D4708E1631}">
      <text>
        <r>
          <rPr>
            <b/>
            <sz val="9"/>
            <color indexed="81"/>
            <rFont val="Tahoma"/>
            <family val="2"/>
          </rPr>
          <t>2021</t>
        </r>
      </text>
    </comment>
    <comment ref="C17" authorId="0" shapeId="0" xr:uid="{4333EFB6-3B61-4A91-A7CB-8C163D764AD1}">
      <text>
        <r>
          <rPr>
            <b/>
            <sz val="9"/>
            <color indexed="81"/>
            <rFont val="Tahoma"/>
            <family val="2"/>
          </rPr>
          <t>de 1,85 à 2,5</t>
        </r>
      </text>
    </comment>
    <comment ref="D17" authorId="0" shapeId="0" xr:uid="{A8E2635A-815B-467C-A2FC-6A8D5397D682}">
      <text>
        <r>
          <rPr>
            <b/>
            <sz val="9"/>
            <color indexed="81"/>
            <rFont val="Tahoma"/>
            <family val="2"/>
          </rPr>
          <t>8 pour capteur seul
65 avec stockage</t>
        </r>
      </text>
    </comment>
    <comment ref="E17" authorId="0" shapeId="0" xr:uid="{0F207921-39DA-499B-98B8-B03AB352BF82}">
      <text>
        <r>
          <rPr>
            <b/>
            <sz val="9"/>
            <color indexed="81"/>
            <rFont val="Tahoma"/>
            <family val="2"/>
          </rPr>
          <t>de 135 à 200 en toiture (collectif + tertiaire)
de 57 à 106 au sol (collectif + industrie)</t>
        </r>
      </text>
    </comment>
    <comment ref="C18" authorId="0" shapeId="0" xr:uid="{98240217-0AE1-4C1D-AE59-9CEC1FCB7309}">
      <text>
        <r>
          <rPr>
            <b/>
            <sz val="9"/>
            <color indexed="81"/>
            <rFont val="Tahoma"/>
            <family val="2"/>
          </rPr>
          <t>DE 35,1 à 44</t>
        </r>
      </text>
    </comment>
    <comment ref="D18" authorId="0" shapeId="0" xr:uid="{081A27A3-9D54-428F-8BF8-C5C8BCA20F82}">
      <text>
        <r>
          <rPr>
            <b/>
            <sz val="9"/>
            <color indexed="81"/>
            <rFont val="Tahoma"/>
            <family val="2"/>
          </rPr>
          <t>De 23 à 44</t>
        </r>
      </text>
    </comment>
    <comment ref="E18" authorId="0" shapeId="0" xr:uid="{A333C444-E639-4D7C-92E1-4E7A034ED2B2}">
      <text>
        <r>
          <rPr>
            <b/>
            <sz val="9"/>
            <color indexed="81"/>
            <rFont val="Tahoma"/>
            <family val="2"/>
          </rPr>
          <t>100 sur grandes toitures &gt; 500 kWc
110 sur ombrières &gt; 500 kWc</t>
        </r>
      </text>
    </comment>
    <comment ref="F18" authorId="0" shapeId="0" xr:uid="{898934B2-D4F2-434A-989C-D3B272997996}">
      <text>
        <r>
          <rPr>
            <b/>
            <sz val="9"/>
            <color indexed="81"/>
            <rFont val="Tahoma"/>
            <family val="2"/>
          </rPr>
          <t>de 1 à 2 pour les centrales au sol</t>
        </r>
      </text>
    </comment>
    <comment ref="B19" authorId="0" shapeId="0" xr:uid="{2FE103F0-F802-4744-BC3A-31D780932728}">
      <text>
        <r>
          <rPr>
            <b/>
            <sz val="9"/>
            <color indexed="81"/>
            <rFont val="Tahoma"/>
            <family val="2"/>
          </rPr>
          <t>pour 9 000 éoliennes</t>
        </r>
      </text>
    </comment>
    <comment ref="E19" authorId="0" shapeId="0" xr:uid="{BC47A5BD-FE68-4AC2-846B-47B45966E893}">
      <text>
        <r>
          <rPr>
            <b/>
            <sz val="9"/>
            <color indexed="81"/>
            <rFont val="Tahoma"/>
            <family val="2"/>
          </rPr>
          <t>objectif inférieur à 55 en 2030</t>
        </r>
      </text>
    </comment>
    <comment ref="F19" authorId="0" shapeId="0" xr:uid="{C4744498-2D53-436C-85AE-1B56663B71E5}">
      <text>
        <r>
          <rPr>
            <b/>
            <sz val="9"/>
            <color indexed="81"/>
            <rFont val="Tahoma"/>
            <family val="2"/>
          </rPr>
          <t>de 0,12 à 0,19</t>
        </r>
      </text>
    </comment>
    <comment ref="C21" authorId="0" shapeId="0" xr:uid="{A82EF692-8DB1-4596-87AC-F2CC206890C4}">
      <text>
        <r>
          <rPr>
            <b/>
            <sz val="9"/>
            <color indexed="81"/>
            <rFont val="Tahoma"/>
            <family val="2"/>
          </rPr>
          <t>De 24 à 32</t>
        </r>
      </text>
    </comment>
    <comment ref="D21" authorId="0" shapeId="0" xr:uid="{87B48CC5-3B63-4A53-971D-C7BA21684B8C}">
      <text>
        <r>
          <rPr>
            <b/>
            <sz val="9"/>
            <color indexed="81"/>
            <rFont val="Tahoma"/>
            <family val="2"/>
          </rPr>
          <t>De 23 à 44</t>
        </r>
      </text>
    </comment>
    <comment ref="E21" authorId="0" shapeId="0" xr:uid="{8805F78D-D586-4F83-8169-66683B36D2A0}">
      <text>
        <r>
          <rPr>
            <b/>
            <sz val="9"/>
            <color indexed="81"/>
            <rFont val="Tahoma"/>
            <family val="2"/>
          </rPr>
          <t>de 90 à 125
objectif 2028 de 60 à 80</t>
        </r>
      </text>
    </comment>
    <comment ref="F21" authorId="0" shapeId="0" xr:uid="{9C890678-43E9-4348-B4CA-37FF0EF327BF}">
      <text>
        <r>
          <rPr>
            <b/>
            <sz val="9"/>
            <color indexed="81"/>
            <rFont val="Tahoma"/>
            <family val="2"/>
          </rPr>
          <t>de 1,1 à 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<sst xmlns="http://schemas.openxmlformats.org/spreadsheetml/2006/main" count="630" uniqueCount="398">
  <si>
    <t>Indépendance énergétique d'un territoire</t>
  </si>
  <si>
    <t>Attention : les valeurs ne doivent être comprises que comme des ordres de grandeurs. 
Souvent elles peuvent représenter des moyennes nationales qui ne tiennent pas compte des disparités territoriales.</t>
  </si>
  <si>
    <t>Les calculs ont été fait à partir d'hypothèses de productible annuel pour un vecteur énergétique donné. 
En informations complémentaires, vous êtes invités à parcourir les liens ci-dessous.</t>
  </si>
  <si>
    <t>Informations issues du site de l'ADEME</t>
  </si>
  <si>
    <t>https://librairie.ademe.fr/cadic/8006/Introduction-012221.pdf</t>
  </si>
  <si>
    <t>Technologie</t>
  </si>
  <si>
    <t>Production
ou 
Puissance</t>
  </si>
  <si>
    <t xml:space="preserve">Objectifs
production
consommation
2028 </t>
  </si>
  <si>
    <t>Emission CO²
(gCO²/kWh)</t>
  </si>
  <si>
    <t>Coût du MWh
produit 2020
HT/MWh</t>
  </si>
  <si>
    <t>Emprise au
sol</t>
  </si>
  <si>
    <t>Emplois
ETP 2020</t>
  </si>
  <si>
    <t>Témoignages,
Méthodes,
Chiffres clés</t>
  </si>
  <si>
    <t>Fiche complète</t>
  </si>
  <si>
    <t>Géothermie de surface</t>
  </si>
  <si>
    <t>4,77 TWh</t>
  </si>
  <si>
    <t>7 TWh/an</t>
  </si>
  <si>
    <t>0,015 ha/MWth</t>
  </si>
  <si>
    <t xml:space="preserve">https://qrco.de/be7DGm </t>
  </si>
  <si>
    <t xml:space="preserve">https://librairie.ademe.fr/cadic/8006/GeothermieDeSurface-20230711-012221-1.pdf </t>
  </si>
  <si>
    <t>Récupération de chaleur</t>
  </si>
  <si>
    <t>Bois énergie</t>
  </si>
  <si>
    <t>126,6 TWh</t>
  </si>
  <si>
    <t>163 TWh/an</t>
  </si>
  <si>
    <t>https://qrco.de/bdoxdx</t>
  </si>
  <si>
    <t xml:space="preserve">https://librairie.ademe.fr/cadic/8006/Bois-energie-20230711-012221-3.pdf </t>
  </si>
  <si>
    <t>Géothermie profonde</t>
  </si>
  <si>
    <t>2 TWh</t>
  </si>
  <si>
    <t>+100% / 2022</t>
  </si>
  <si>
    <t>https://qrco.de/be7DEg</t>
  </si>
  <si>
    <t xml:space="preserve">https://librairie.ademe.fr/cadic/8006/GeothermieProfonde-20230711-012221-4.pdf </t>
  </si>
  <si>
    <t>Solaire thermique</t>
  </si>
  <si>
    <t>1,3 TWh</t>
  </si>
  <si>
    <t>2,2 TWh/an</t>
  </si>
  <si>
    <t>4,2 ha/MW</t>
  </si>
  <si>
    <t>https://qrco.de/be7D6k</t>
  </si>
  <si>
    <t xml:space="preserve">https://librairie.ademe.fr/cadic/8006/SolaireThermique-20230711-012221-5.pdf </t>
  </si>
  <si>
    <t>Photovoltaïque</t>
  </si>
  <si>
    <t>16,3 GW</t>
  </si>
  <si>
    <t>40 GW</t>
  </si>
  <si>
    <t>1,5 ha/MW</t>
  </si>
  <si>
    <t>https://qrco.de/be7DAZ</t>
  </si>
  <si>
    <t xml:space="preserve">https://librairie.ademe.fr/cadic/8006/Photovoltaique-20230711-012221-6.pdf </t>
  </si>
  <si>
    <t>Eolien terrestre</t>
  </si>
  <si>
    <t>20,4 GW</t>
  </si>
  <si>
    <t>34 GW</t>
  </si>
  <si>
    <t>12,7 gCO²/kW</t>
  </si>
  <si>
    <t>0,15 ha/MW</t>
  </si>
  <si>
    <t>https://qrco.de/be7DHs</t>
  </si>
  <si>
    <t xml:space="preserve">https://librairie.ademe.fr/cadic/8006/EolienTerrestre-20230711-012221-7.pdf </t>
  </si>
  <si>
    <t>Réseaux de chaleur</t>
  </si>
  <si>
    <t>30 TWh</t>
  </si>
  <si>
    <t>33,5 TWh</t>
  </si>
  <si>
    <t>https://qrco.de/be7D8d</t>
  </si>
  <si>
    <t xml:space="preserve">https://librairie.ademe.fr/cadic/8006/ReseauDeChaleur-20230711-012221-8.pdf </t>
  </si>
  <si>
    <t>Méthanisation</t>
  </si>
  <si>
    <t>11 TWh</t>
  </si>
  <si>
    <t>28 TWh</t>
  </si>
  <si>
    <t>1,6 ha</t>
  </si>
  <si>
    <t>https://qrco.de/bdyPPH</t>
  </si>
  <si>
    <t xml:space="preserve">https://librairie.ademe.fr/cadic/8006/Methanisation-20230711-012221-9.pdf </t>
  </si>
  <si>
    <t>Facteurs de convertion énergétique utilisés</t>
  </si>
  <si>
    <t xml:space="preserve">Voici les valeurs de convertion énergétiques utilisées pour les calculs du productible. 
Ce sont des valeurs moyennes à l'échelon national. 
Vous pouvez les modifier pour tenir compte de spécificités locales.
Par exemple il est  entendu qu'un productible photovoltaique au sol à l'hectare n'est pas le même entre le Nord et le Sud de la France. </t>
  </si>
  <si>
    <t>Eolien</t>
  </si>
  <si>
    <t>MWhélec/MW</t>
  </si>
  <si>
    <t>Méthaniseur</t>
  </si>
  <si>
    <t>MWhther/unité</t>
  </si>
  <si>
    <t>PV au sol</t>
  </si>
  <si>
    <t>MWhélec/ha</t>
  </si>
  <si>
    <t>PV en toiture</t>
  </si>
  <si>
    <t>MWhélec/m²</t>
  </si>
  <si>
    <t>Chaufferie bois 100 kW</t>
  </si>
  <si>
    <t>Choisir votre territoire   ➡️</t>
  </si>
  <si>
    <t>Habitants</t>
  </si>
  <si>
    <t>ha</t>
  </si>
  <si>
    <t xml:space="preserve">Code INSEE :  </t>
  </si>
  <si>
    <t>Année des consommations</t>
  </si>
  <si>
    <t>Année des productions</t>
  </si>
  <si>
    <t>MWH</t>
  </si>
  <si>
    <t xml:space="preserve">🏭 Industrie </t>
  </si>
  <si>
    <t xml:space="preserve">🌬️ Éolien terrestre </t>
  </si>
  <si>
    <t>🏘️ Tertiaire</t>
  </si>
  <si>
    <t>🌿 Méthanisation : Biométhane injecté</t>
  </si>
  <si>
    <t>🏠 Résidentiel</t>
  </si>
  <si>
    <t xml:space="preserve">💧 Hydraulique </t>
  </si>
  <si>
    <t>🐄 Agriculture</t>
  </si>
  <si>
    <t>☀️ Solaire photovoltaïque</t>
  </si>
  <si>
    <t>🚗 Transport routier</t>
  </si>
  <si>
    <t>☀️ Solaire thermique</t>
  </si>
  <si>
    <t>Consommation annuelle</t>
  </si>
  <si>
    <t>🔥 Bois énergie chauffage urbain (chaleur)</t>
  </si>
  <si>
    <t>🔥 Bois énergie chaufferies agricoles et industricelles (chaleur)</t>
  </si>
  <si>
    <t>🔥 Bois énergie chaufferies collectives (chaleur)</t>
  </si>
  <si>
    <t>🔥 Bois énergie bois des ménages</t>
  </si>
  <si>
    <t xml:space="preserve">Taux d'autoproduction de votre territoire : </t>
  </si>
  <si>
    <t>Production énergie renouvelable annuelle</t>
  </si>
  <si>
    <t>🎯 DIRECTION 2030</t>
  </si>
  <si>
    <t>Indicateur pour vous aider à choisir</t>
  </si>
  <si>
    <t>Choisissez votre consommation projetés de votre territoire en 2030
En prenant en compte des hypthèses de sobriété et d'efficacité énergétique</t>
  </si>
  <si>
    <t>MWh à produire pour 2030</t>
  </si>
  <si>
    <t>Choisissez votre mix-energétique entre les différentes solutions  !! 🌬️💧☀️🔥</t>
  </si>
  <si>
    <t xml:space="preserve">qui peut se traduire par </t>
  </si>
  <si>
    <t>Total produit annuellement</t>
  </si>
  <si>
    <t xml:space="preserve">  MW installés en éolien</t>
  </si>
  <si>
    <t>MW</t>
  </si>
  <si>
    <t>Soit</t>
  </si>
  <si>
    <t>OU</t>
  </si>
  <si>
    <t>Puissance totale installée</t>
  </si>
  <si>
    <t>élec</t>
  </si>
  <si>
    <t xml:space="preserve">  Méthaniseurs</t>
  </si>
  <si>
    <t>unités</t>
  </si>
  <si>
    <t>therm</t>
  </si>
  <si>
    <t>Nombre méthaniseurs</t>
  </si>
  <si>
    <t xml:space="preserve">  Ha de panneaux PV au sol</t>
  </si>
  <si>
    <t>Ha</t>
  </si>
  <si>
    <t>Surface au sol cloturée et couverte de panneaux</t>
  </si>
  <si>
    <t>🔆</t>
  </si>
  <si>
    <t xml:space="preserve">  m² de panneaux PV en toiture</t>
  </si>
  <si>
    <t>m²</t>
  </si>
  <si>
    <t>de la surface totale</t>
  </si>
  <si>
    <t>Cumul de surface PV en toiture</t>
  </si>
  <si>
    <t>Nombre de chaufferies 100kW</t>
  </si>
  <si>
    <t xml:space="preserve">Soit </t>
  </si>
  <si>
    <t>d'autoproduction</t>
  </si>
  <si>
    <t>🎯 DIRECTION 2040</t>
  </si>
  <si>
    <t>Choisissez votre consommation projetés de votre territoire en 2040
En prenant en compte des hypthèses de sobriété et d'efficacité énergétique</t>
  </si>
  <si>
    <t>🎯 DIRECTION 2050</t>
  </si>
  <si>
    <t>Colonne1</t>
  </si>
  <si>
    <t>Colonne2</t>
  </si>
  <si>
    <t>Colonne3</t>
  </si>
  <si>
    <t>Colonne34</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</si>
  <si>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</si>
  <si>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</si>
  <si>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</si>
  <si>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</si>
  <si>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</si>
  <si>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</si>
  <si>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</si>
  <si>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</si>
  <si>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</si>
  <si>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</si>
  <si>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</si>
  <si>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</si>
  <si>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</si>
  <si>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</si>
  <si>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</si>
  <si>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</si>
  <si>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Colonne192</t>
  </si>
  <si>
    <t>Colonne20</t>
  </si>
  <si>
    <t>Colonne21</t>
  </si>
  <si>
    <t>Colonne22</t>
  </si>
  <si>
    <t>Colonne23</t>
  </si>
  <si>
    <t>Colonne24</t>
  </si>
  <si>
    <t>Colonne25</t>
  </si>
  <si>
    <t>Colonne26</t>
  </si>
  <si>
    <t>Colonne27</t>
  </si>
  <si>
    <t>Colonne28</t>
  </si>
  <si>
    <t>Colonne29</t>
  </si>
  <si>
    <t>Colonne30</t>
  </si>
  <si>
    <t>Colonne31</t>
  </si>
  <si>
    <t>Colonne32</t>
  </si>
  <si>
    <t>Colonne33</t>
  </si>
  <si>
    <t>Colonne332</t>
  </si>
  <si>
    <t>Colonne333</t>
  </si>
  <si>
    <t>Population municipale</t>
  </si>
  <si>
    <t>Surface du territoire</t>
  </si>
  <si>
    <t>anneé 
consommation</t>
  </si>
  <si>
    <t>Consommation totale d’énergie à climat réel</t>
  </si>
  <si>
    <t>Consommation industrie manufacturière climat réel</t>
  </si>
  <si>
    <t>Consommation traitement des déchets climat réel</t>
  </si>
  <si>
    <t>Consommation tertiare climat réel</t>
  </si>
  <si>
    <t>Consommation résidentiel climat réel</t>
  </si>
  <si>
    <t>Consommation agriculture climat réel</t>
  </si>
  <si>
    <t>Consommation transports non routiers climat réel</t>
  </si>
  <si>
    <t>Consommation transports routiers climat réel</t>
  </si>
  <si>
    <t>Consommation chaleur urbaine</t>
  </si>
  <si>
    <t>Consommation produits pétrolier</t>
  </si>
  <si>
    <t>Consommation gaz naturel</t>
  </si>
  <si>
    <t>Consommation électricité</t>
  </si>
  <si>
    <t>Consommation énergie renouvelable</t>
  </si>
  <si>
    <t>Consommation autres types d'énergie</t>
  </si>
  <si>
    <t>Consommation minéraux solides</t>
  </si>
  <si>
    <t>Année 
production</t>
  </si>
  <si>
    <t>Production totale d'énergie renouvelable</t>
  </si>
  <si>
    <t>Production éolien</t>
  </si>
  <si>
    <t>Production méthanisation</t>
  </si>
  <si>
    <t>Production valorisation des déchers</t>
  </si>
  <si>
    <t>Production hydroélectricité</t>
  </si>
  <si>
    <t>Production solaire électricité</t>
  </si>
  <si>
    <t>Production solaire thermique</t>
  </si>
  <si>
    <t>Valorisation du biogaz (chaleur, électricité er injection)</t>
  </si>
  <si>
    <t>Autre biomasse (chaleur)</t>
  </si>
  <si>
    <t>Bois énergie chauffage urbain (chaleur)</t>
  </si>
  <si>
    <t>Bois énergie chaufferies agricoles et industricelles (chaleur)</t>
  </si>
  <si>
    <t>Bois énergie chaufferies collectives (chaleur)</t>
  </si>
  <si>
    <t>Bois énergie industrie de l'énergie (électricité)</t>
  </si>
  <si>
    <t>Bois énergie bois des ménages</t>
  </si>
  <si>
    <t>Géothermie</t>
  </si>
  <si>
    <t xml:space="preserve">Code
INSEE
</t>
  </si>
  <si>
    <t>L'objet de ce fichier est de regarder sur un territoire donné comment, à partir des données énergétiques définies à une certaine année,
il est possible, en appliquant des actions de sobriété et d'efficacité énergétiques et en développant des énergies renouvelables, 
d'avoir une trajectoire énergétique vers un territoire autonome en énergie, voire excédentaire (démarche TEPOS).</t>
  </si>
  <si>
    <t>MWhther/MW</t>
  </si>
  <si>
    <t>m² de panneaux thermiques</t>
  </si>
  <si>
    <t>Cumul de surface panneaux thermiques en toiture</t>
  </si>
  <si>
    <t xml:space="preserve">  Chaufferie bois (100 kW)</t>
  </si>
  <si>
    <t>MW géothermie profonde</t>
  </si>
  <si>
    <t>Consommations de votre territoire (MWh)</t>
  </si>
  <si>
    <t>Productions de votre territoire (MWh)</t>
  </si>
  <si>
    <t>🌏 Géothermie profonde</t>
  </si>
  <si>
    <t>🌏</t>
  </si>
  <si>
    <t>☀️</t>
  </si>
  <si>
    <t>MWhther/m²</t>
  </si>
  <si>
    <t>Puissance totale installée (profondeur &gt; 200m)</t>
  </si>
  <si>
    <t>Puissance totale installée (profondeur &lt; 200m)</t>
  </si>
  <si>
    <t>MWhther/kW</t>
  </si>
  <si>
    <t>kW géothermie de surface</t>
  </si>
  <si>
    <t>kW</t>
  </si>
  <si>
    <t>🔥 Autre biomasse</t>
  </si>
  <si>
    <t xml:space="preserve">Consommations </t>
  </si>
  <si>
    <t>Productions</t>
  </si>
  <si>
    <t>Taux d'autoproduction</t>
  </si>
  <si>
    <t>Année</t>
  </si>
  <si>
    <t>Consommation</t>
  </si>
  <si>
    <t>Production</t>
  </si>
  <si>
    <t>CA Agglo Pays d'Issoire</t>
  </si>
  <si>
    <t>CA Annemasse-Les Voirons-Agglomération</t>
  </si>
  <si>
    <t>CA Annonay Rhône Agglo</t>
  </si>
  <si>
    <t>CA Arche Agglo</t>
  </si>
  <si>
    <t>CA Arlysère</t>
  </si>
  <si>
    <t>Confidentiel</t>
  </si>
  <si>
    <t>CA de l'Ouest Rhodanien</t>
  </si>
  <si>
    <t>CA du Bassin d'Aurillac</t>
  </si>
  <si>
    <t>CA du Bassin de Bourg-En-Bresse</t>
  </si>
  <si>
    <t>CA du Grand Annecy</t>
  </si>
  <si>
    <t>CA du Grand Chambéry</t>
  </si>
  <si>
    <t>CA du Pays de Gex</t>
  </si>
  <si>
    <t>CA du Pays Voironnais</t>
  </si>
  <si>
    <t>CA du Puy-en-Velay</t>
  </si>
  <si>
    <t>CA Grand Lac</t>
  </si>
  <si>
    <t>CA Haut - Bugey Agglomération</t>
  </si>
  <si>
    <t>CA Loire Forez Agglomération</t>
  </si>
  <si>
    <t>CA Mâconnais Beaujolais Agglomération (partie AURA)</t>
  </si>
  <si>
    <t>CA Montélimar Agglomération</t>
  </si>
  <si>
    <t>CA Montluçon Communauté</t>
  </si>
  <si>
    <t>CA Moulins Communauté</t>
  </si>
  <si>
    <t>CA Porte de l'Isère (C.A.P.I)</t>
  </si>
  <si>
    <t>CA Privas Centre Ardèche</t>
  </si>
  <si>
    <t>CA Riom Limagne et Volcans</t>
  </si>
  <si>
    <t>CA Roannais Agglomération</t>
  </si>
  <si>
    <t>CA Thonon Agglomération</t>
  </si>
  <si>
    <t>CA Valence Romans Agglo</t>
  </si>
  <si>
    <t>CA Vichy Communauté</t>
  </si>
  <si>
    <t>CA Vienne Condrieu</t>
  </si>
  <si>
    <t>CA Villefranche Beaujolais Saône</t>
  </si>
  <si>
    <t>CC Ambert Livradois Forez</t>
  </si>
  <si>
    <t>CC Ardèche des Sources et Volcans</t>
  </si>
  <si>
    <t>CC Ardèche Rhône Coiron</t>
  </si>
  <si>
    <t>CC Arve et Salève</t>
  </si>
  <si>
    <t>CC Auzon Communauté</t>
  </si>
  <si>
    <t>CC Beaujolais Pierres Dorées</t>
  </si>
  <si>
    <t>CC Berg et Coiron</t>
  </si>
  <si>
    <t>CC Bièvre Isère</t>
  </si>
  <si>
    <t>CC Billom Communauté</t>
  </si>
  <si>
    <t>CC Bresse et Saône</t>
  </si>
  <si>
    <t>CC Brioude Sud Auvergne</t>
  </si>
  <si>
    <t>CC Bugey Sud</t>
  </si>
  <si>
    <t>CC Cère et Goul en Carladès</t>
  </si>
  <si>
    <t>CC Cèze Cévennes (partie AURA)</t>
  </si>
  <si>
    <t>CC Charlieu-Belmont</t>
  </si>
  <si>
    <t>CC Chavanon Combrailles et Volcans</t>
  </si>
  <si>
    <t>CC Cluses-Arve et Montagnes</t>
  </si>
  <si>
    <t>CC Coeur de Chartreuse</t>
  </si>
  <si>
    <t>CC Coeur de Maurienne Arvan</t>
  </si>
  <si>
    <t>CC Coeur de Savoie</t>
  </si>
  <si>
    <t>CC Coeur de Tarentaise</t>
  </si>
  <si>
    <t>CC Combrailles Sioule et Morge</t>
  </si>
  <si>
    <t>CC Commentry Montmarault Néris Communauté</t>
  </si>
  <si>
    <t>CC de Bièvre Est</t>
  </si>
  <si>
    <t>CC de Forez-Est</t>
  </si>
  <si>
    <t>CC de Haute-Tarentaise</t>
  </si>
  <si>
    <t>CC de la Châtaigneraie Cantalienne</t>
  </si>
  <si>
    <t>CC de la Côtière à Montluel</t>
  </si>
  <si>
    <t>CC de la Dombes</t>
  </si>
  <si>
    <t>CC de la Matheysine</t>
  </si>
  <si>
    <t>CC de la Montagne d'Ardèche</t>
  </si>
  <si>
    <t>CC de la Plaine de l'Ain</t>
  </si>
  <si>
    <t>CC de la Vallée de Chamonix-Mont-Blanc</t>
  </si>
  <si>
    <t>CC de la Vallée du Garon (CCVG)</t>
  </si>
  <si>
    <t>CC de la Vallée Verte</t>
  </si>
  <si>
    <t>CC de la Veyle</t>
  </si>
  <si>
    <t>CC de l'Est Lyonnais (CCEL)</t>
  </si>
  <si>
    <t>CC de l'Oisans</t>
  </si>
  <si>
    <t>CC de Miribel et du Plateau</t>
  </si>
  <si>
    <t>CC de Saint-Flour</t>
  </si>
  <si>
    <t>CC des Baronnies en Drôme Provençale</t>
  </si>
  <si>
    <t>CC des Collines du Nord Dauphiné</t>
  </si>
  <si>
    <t>CC des Gorges de l'Ardèche</t>
  </si>
  <si>
    <t>CC des Montagnes du Giffre</t>
  </si>
  <si>
    <t>CC des Monts du Lyonnais</t>
  </si>
  <si>
    <t>CC des Monts du Pilat</t>
  </si>
  <si>
    <t>CC des Pays de Cayres et de Pradelles</t>
  </si>
  <si>
    <t>CC des Quatre Rivières</t>
  </si>
  <si>
    <t>CC des Rives du Haut-Allier</t>
  </si>
  <si>
    <t>CC des sources du lac d'Annecy</t>
  </si>
  <si>
    <t>CC des Sucs</t>
  </si>
  <si>
    <t>CC des Vallées d'Aigueblanche</t>
  </si>
  <si>
    <t>CC des Vallées de Thônes</t>
  </si>
  <si>
    <t>CC des Vallons du Lyonnais (CCVL)</t>
  </si>
  <si>
    <t>CC des Vals d'Aix et Isable</t>
  </si>
  <si>
    <t>CC de Yenne</t>
  </si>
  <si>
    <t>CC Dieulefit-Bourdeaux</t>
  </si>
  <si>
    <t>CC Dombes Saône Vallée</t>
  </si>
  <si>
    <t>CC Dômes Sancy Artense</t>
  </si>
  <si>
    <t>CC Drôme Sud Provence</t>
  </si>
  <si>
    <t>CC du Bassin d'Aubenas</t>
  </si>
  <si>
    <t>CC du Bocage Bourbonnais</t>
  </si>
  <si>
    <t>CC du canton de La Chambre</t>
  </si>
  <si>
    <t>CC du Crestois et de Pays de Saillans Coeur de Drôme</t>
  </si>
  <si>
    <t>CC du Diois</t>
  </si>
  <si>
    <t>CC du Genevois</t>
  </si>
  <si>
    <t>CC du Haut-Chablais</t>
  </si>
  <si>
    <t>CC du Haut Lignon</t>
  </si>
  <si>
    <t>CC du Lac d'Aiguebelette (CCLA)</t>
  </si>
  <si>
    <t>CC du Massif du Sancy</t>
  </si>
  <si>
    <t>CC du Massif du Vercors (CCMV)</t>
  </si>
  <si>
    <t>CC du Pays Beaume-Drobie</t>
  </si>
  <si>
    <t>CC du Pays Bellegardien (CCPB)</t>
  </si>
  <si>
    <t>CC du Pays de Cruseilles</t>
  </si>
  <si>
    <t>CC du Pays de Lamastre</t>
  </si>
  <si>
    <t>CC du Pays de Lapalisse</t>
  </si>
  <si>
    <t>CC du Pays de l'Arbresle (CCPA)</t>
  </si>
  <si>
    <t>CC du pays de l'Ozon</t>
  </si>
  <si>
    <t>CC du Pays de Mauriac</t>
  </si>
  <si>
    <t>CC du Pays de Montfaucon</t>
  </si>
  <si>
    <t>CC du Pays de Saint-Eloy</t>
  </si>
  <si>
    <t>CC du Pays de Salers</t>
  </si>
  <si>
    <t>CC du Pays de Tronçais</t>
  </si>
  <si>
    <t>CC du Pays d'Huriel</t>
  </si>
  <si>
    <t>CC du Pays d'Urfé</t>
  </si>
  <si>
    <t>CC du Pays Entre Loire et Rhône</t>
  </si>
  <si>
    <t>CC du Pays Gentiane</t>
  </si>
  <si>
    <t>CC du Pays Mornantais (COPAMO)</t>
  </si>
  <si>
    <t>CC du Pays Rochois</t>
  </si>
  <si>
    <t>CC du Pilat Rhodanien</t>
  </si>
  <si>
    <t>CC du Rhône aux Gorges de l'Ardèche</t>
  </si>
  <si>
    <t>CC du Royans-Vercors</t>
  </si>
  <si>
    <t>CC du Sisteronais-Buëch (partie AURA)</t>
  </si>
  <si>
    <t>CC du Trièves</t>
  </si>
  <si>
    <t>CC du Val d'Ay</t>
  </si>
  <si>
    <t>CC du Val de Cher</t>
  </si>
  <si>
    <t>CC du Val de Drôme en Biovallée</t>
  </si>
  <si>
    <t>CC Enclave des Papes-Pays de Grignan (partie AURA)</t>
  </si>
  <si>
    <t>CC Entr'allier Besbre et Loire</t>
  </si>
  <si>
    <t>CC Entre Bièvre et Rhône</t>
  </si>
  <si>
    <t>CC Entre Dore et Allier</t>
  </si>
  <si>
    <t>CC Faucigny-Glières</t>
  </si>
  <si>
    <t>CC Fier et Usses</t>
  </si>
  <si>
    <t>CC Haute Maurienne Vanoise</t>
  </si>
  <si>
    <t>CC Hautes Terres</t>
  </si>
  <si>
    <t>CC Jabron-Lure-Vançon-Durance (partie AURA)</t>
  </si>
  <si>
    <t>CC le Grand Charolais (partie AURA)</t>
  </si>
  <si>
    <t>CC Le Grésivaudan</t>
  </si>
  <si>
    <t>CC les Balcons du Dauphiné</t>
  </si>
  <si>
    <t>CC les Vals du Dauphiné</t>
  </si>
  <si>
    <t>CC Les Versants d'Aime</t>
  </si>
  <si>
    <t>CC Loire et Semène</t>
  </si>
  <si>
    <t>CC Lyon-Saint-Exupéry en Dauphiné</t>
  </si>
  <si>
    <t>CC Marches du Velay-Rochebaron</t>
  </si>
  <si>
    <t>CC Maurienne Galibier</t>
  </si>
  <si>
    <t>CC Mézenc-Loire-Meygal</t>
  </si>
  <si>
    <t>CC Mond'Arverne Communauté</t>
  </si>
  <si>
    <t>CC Pays des Vans en Cévennes</t>
  </si>
  <si>
    <t>CC Pays d'Evian Vallée d'Abondance</t>
  </si>
  <si>
    <t>CC Pays du Mont-Blanc</t>
  </si>
  <si>
    <t>CC Pays Vaison Ventoux (partie AURA)</t>
  </si>
  <si>
    <t>CC Plaine Limagne</t>
  </si>
  <si>
    <t>CC Porte de Dromardèche</t>
  </si>
  <si>
    <t>CC Porte de Maurienne</t>
  </si>
  <si>
    <t>CC Rhône Crussol</t>
  </si>
  <si>
    <t>CC Rives de l'Ain - Pays du Cerdon</t>
  </si>
  <si>
    <t>CC Rumilly Terre de Savoie</t>
  </si>
  <si>
    <t>CC Saint-Marcellin Vercors Isère Communauté</t>
  </si>
  <si>
    <t>CC Saint-Pourçain Sioule Limagne</t>
  </si>
  <si>
    <t>CC Saône-Beaujolais</t>
  </si>
  <si>
    <t>CC Sumène - Artense</t>
  </si>
  <si>
    <t>CC Thiers Dore et Montagne</t>
  </si>
  <si>
    <t>CC Usses et Rhône</t>
  </si>
  <si>
    <t>CC Val de Ligne</t>
  </si>
  <si>
    <t>CC Val de Saône Centre</t>
  </si>
  <si>
    <t>CC Val Eyrieux</t>
  </si>
  <si>
    <t>CC Val Guiers</t>
  </si>
  <si>
    <t>CC Val Vanoise</t>
  </si>
  <si>
    <t>CC Ventoux-Sud (partie AURA)</t>
  </si>
  <si>
    <t>Clermont Auvergne Métropole</t>
  </si>
  <si>
    <t>Grenoble Alpes Métropole</t>
  </si>
  <si>
    <t>Métropole de Lyon</t>
  </si>
  <si>
    <t>Saint-Etienne Métropole</t>
  </si>
  <si>
    <t>EPCI-AURA</t>
  </si>
  <si>
    <t>AURA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</si>
</sst>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_-;_-@_-"/>
    <numFmt numFmtId="165" formatCode="_-* #,##0_-;\-* #,##0_-;_-* \-??_-;_-@_-"/>
    <numFmt numFmtId="166" formatCode="0\ %"/>
    <numFmt numFmtId="167" formatCode="#,##0.0;[Red]\-#,##0.0"/>
    <numFmt numFmtId="168" formatCode="#,##0&quot; MWh&quot;"/>
    <numFmt numFmtId="169" formatCode="0.0"/>
    <numFmt numFmtId="170" formatCode="#,##0;[Red]\-#,##0,&quot; MWh&quot;"/>
    <numFmt numFmtId="171" formatCode="0.00\ %"/>
    <numFmt numFmtId="172" formatCode="_-* #,##0_-;\-* #,##0_-;_-* &quot;-&quot;??_-;_-@_-"/>
    <numFmt numFmtId="173" formatCode="_-* #,##0.000_-;\-* #,##0.000_-;_-* &quot;-&quot;??_-;_-@_-"/>
    <numFmt numFmtId="174" formatCode="_-* #,##0.0_-;\-* #,##0.0_-;_-* &quot;-&quot;??_-;_-@_-"/>
  </numFmts>
  <fonts count="42" x14ac:knownFonts="1">
    <font>
      <sz val="11"/>
      <color rgb="FF000000"/>
      <name val="Calibri"/>
      <family val="2"/>
      <charset val="1"/>
    </font>
    <font>
      <sz val="11"/>
      <color rgb="FFFFFFFF"/>
      <name val="Calibri"/>
      <family val="2"/>
      <charset val="1"/>
    </font>
    <font>
      <sz val="11"/>
      <color rgb="FF9C6500"/>
      <name val="Calibri"/>
      <family val="2"/>
      <charset val="1"/>
    </font>
    <font>
      <sz val="10"/>
      <name val="Arial"/>
      <family val="2"/>
      <charset val="1"/>
    </font>
    <font>
      <sz val="18"/>
      <color rgb="FF000000"/>
      <name val="Calibri"/>
      <family val="2"/>
      <charset val="1"/>
    </font>
    <font>
      <b/>
      <sz val="18"/>
      <color rgb="FF000000"/>
      <name val="Calibri"/>
      <family val="2"/>
      <charset val="1"/>
    </font>
    <font>
      <b/>
      <sz val="11"/>
      <color rgb="FF000000"/>
      <name val="Calibri"/>
      <family val="2"/>
      <charset val="1"/>
    </font>
    <font>
      <u/>
      <sz val="11"/>
      <color rgb="FF0563C1"/>
      <name val="Calibri"/>
      <family val="2"/>
      <charset val="1"/>
    </font>
    <font>
      <b/>
      <sz val="11"/>
      <color rgb="FF44546A"/>
      <name val="Calibri"/>
      <family val="2"/>
      <charset val="1"/>
    </font>
    <font>
      <b/>
      <sz val="18"/>
      <name val="Calibri"/>
      <family val="2"/>
      <charset val="1"/>
    </font>
    <font>
      <b/>
      <sz val="18"/>
      <color rgb="FF44546A"/>
      <name val="Calibri"/>
      <family val="2"/>
      <charset val="1"/>
    </font>
    <font>
      <sz val="11"/>
      <color rgb="FF44546A"/>
      <name val="Calibri"/>
      <family val="2"/>
      <charset val="1"/>
    </font>
    <font>
      <sz val="12"/>
      <color rgb="FF44546A"/>
      <name val="Calibri"/>
      <family val="2"/>
      <charset val="1"/>
    </font>
    <font>
      <b/>
      <sz val="12"/>
      <color rgb="FF44546A"/>
      <name val="Calibri"/>
      <family val="2"/>
      <charset val="1"/>
    </font>
    <font>
      <b/>
      <sz val="14"/>
      <color rgb="FF000000"/>
      <name val="Calibri"/>
      <family val="2"/>
      <charset val="1"/>
    </font>
    <font>
      <sz val="28"/>
      <color rgb="FF000000"/>
      <name val="Calibri"/>
      <family val="2"/>
      <charset val="1"/>
    </font>
    <font>
      <b/>
      <sz val="13"/>
      <color rgb="FF44546A"/>
      <name val="Calibri"/>
      <family val="2"/>
      <charset val="1"/>
    </font>
    <font>
      <b/>
      <sz val="16"/>
      <color rgb="FF4472C4"/>
      <name val="Calibri"/>
      <family val="2"/>
      <charset val="1"/>
    </font>
    <font>
      <b/>
      <sz val="9"/>
      <color rgb="FF44546A"/>
      <name val="Calibri"/>
      <family val="2"/>
      <charset val="1"/>
    </font>
    <font>
      <sz val="11"/>
      <name val="Calibri"/>
      <family val="2"/>
      <charset val="1"/>
    </font>
    <font>
      <sz val="18"/>
      <name val="Calibri"/>
      <family val="2"/>
      <charset val="1"/>
    </font>
    <font>
      <sz val="12"/>
      <name val="Calibri"/>
      <family val="2"/>
      <charset val="1"/>
    </font>
    <font>
      <b/>
      <sz val="11"/>
      <name val="Calibri"/>
      <family val="2"/>
      <charset val="1"/>
    </font>
    <font>
      <sz val="16"/>
      <color rgb="FF000000"/>
      <name val="Calibri"/>
      <family val="2"/>
      <charset val="1"/>
    </font>
    <font>
      <sz val="14"/>
      <color rgb="FF000000"/>
      <name val="Calibri"/>
      <family val="2"/>
      <charset val="1"/>
    </font>
    <font>
      <sz val="12"/>
      <color rgb="FF000000"/>
      <name val="Calibri"/>
      <family val="2"/>
      <charset val="1"/>
    </font>
    <font>
      <sz val="18"/>
      <color rgb="FF548235"/>
      <name val="Calibri"/>
      <family val="2"/>
      <charset val="1"/>
    </font>
    <font>
      <sz val="20"/>
      <color rgb="FF000000"/>
      <name val="Calibri"/>
      <family val="2"/>
      <charset val="1"/>
    </font>
    <font>
      <sz val="18"/>
      <color rgb="FFFF0000"/>
      <name val="Calibri"/>
      <family val="2"/>
      <charset val="1"/>
    </font>
    <font>
      <b/>
      <sz val="18"/>
      <color rgb="FFFF0000"/>
      <name val="Calibri"/>
      <family val="2"/>
      <charset val="1"/>
    </font>
    <font>
      <sz val="8"/>
      <color rgb="FF000000"/>
      <name val="Arial"/>
      <charset val="1"/>
    </font>
    <font>
      <sz val="11"/>
      <color rgb="FF000000"/>
      <name val="Calibri"/>
      <family val="2"/>
      <charset val="1"/>
    </font>
    <font>
      <b/>
      <sz val="11"/>
      <color theme="1"/>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u/>
      <sz val="20"/>
      <color theme="10"/>
      <name val="Calibri"/>
      <family val="2"/>
      <scheme val="minor"/>
    </font>
    <font>
      <b/>
      <sz val="20"/>
      <color theme="1"/>
      <name val="Calibri"/>
      <family val="2"/>
      <scheme val="minor"/>
    </font>
    <font>
      <b/>
      <sz val="9"/>
      <color indexed="81"/>
      <name val="Tahoma"/>
      <family val="2"/>
    </font>
    <font>
      <sz val="14"/>
      <color rgb="FF000000"/>
      <name val="Calibri"/>
      <family val="2"/>
    </font>
    <font>
      <sz val="16"/>
      <color rgb="FF000000"/>
      <name val="Calibri"/>
      <family val="2"/>
    </font>
  </fonts>
  <fills count="29">
    <fill>
      <patternFill patternType="none"/>
    </fill>
    <fill>
      <patternFill patternType="gray125"/>
    </fill>
    <fill>
      <patternFill patternType="solid">
        <fgColor rgb="FF8FAADC"/>
        <bgColor rgb="FFA1B8E1"/>
      </patternFill>
    </fill>
    <fill>
      <patternFill patternType="solid">
        <fgColor rgb="FFF4B183"/>
        <bgColor rgb="FFFFD966"/>
      </patternFill>
    </fill>
    <fill>
      <patternFill patternType="solid">
        <fgColor rgb="FFC9C9C9"/>
        <bgColor rgb="FFD9D9D9"/>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FFEB9C"/>
        <bgColor rgb="FFFFE699"/>
      </patternFill>
    </fill>
    <fill>
      <patternFill patternType="solid">
        <fgColor rgb="FFFFFF00"/>
        <bgColor rgb="FFFFD966"/>
      </patternFill>
    </fill>
    <fill>
      <patternFill patternType="solid">
        <fgColor rgb="FF00B0F0"/>
        <bgColor rgb="FF008080"/>
      </patternFill>
    </fill>
    <fill>
      <patternFill patternType="solid">
        <fgColor rgb="FFED7D31"/>
        <bgColor rgb="FFBF9000"/>
      </patternFill>
    </fill>
    <fill>
      <patternFill patternType="solid">
        <fgColor rgb="FFFFFFFF"/>
        <bgColor rgb="FFE2F0D9"/>
      </patternFill>
    </fill>
    <fill>
      <patternFill patternType="solid">
        <fgColor rgb="FFE7E6E6"/>
        <bgColor rgb="FFDAE3F3"/>
      </patternFill>
    </fill>
    <fill>
      <patternFill patternType="solid">
        <fgColor rgb="FFFFC000"/>
        <bgColor rgb="FFFFD966"/>
      </patternFill>
    </fill>
    <fill>
      <patternFill patternType="solid">
        <fgColor rgb="FFDAE3F3"/>
        <bgColor rgb="FFD6DCE5"/>
      </patternFill>
    </fill>
    <fill>
      <patternFill patternType="solid">
        <fgColor rgb="FFC5E0B4"/>
        <bgColor rgb="FFD9D9D9"/>
      </patternFill>
    </fill>
    <fill>
      <patternFill patternType="solid">
        <fgColor rgb="FFFF0000"/>
        <bgColor rgb="FF993300"/>
      </patternFill>
    </fill>
    <fill>
      <patternFill patternType="solid">
        <fgColor rgb="FF92D050"/>
        <bgColor rgb="FFA9D18E"/>
      </patternFill>
    </fill>
    <fill>
      <patternFill patternType="solid">
        <fgColor rgb="FFD6DCE5"/>
        <bgColor rgb="FFD9D9D9"/>
      </patternFill>
    </fill>
    <fill>
      <patternFill patternType="solid">
        <fgColor rgb="FFE2F0D9"/>
        <bgColor rgb="FFE7E6E6"/>
      </patternFill>
    </fill>
    <fill>
      <patternFill patternType="solid">
        <fgColor rgb="FFBF9000"/>
        <bgColor rgb="FFED7D31"/>
      </patternFill>
    </fill>
    <fill>
      <patternFill patternType="solid">
        <fgColor rgb="FFFFE699"/>
        <bgColor rgb="FFFFEB9C"/>
      </patternFill>
    </fill>
    <fill>
      <patternFill patternType="solid">
        <fgColor rgb="FFFFFF00"/>
        <bgColor indexed="64"/>
      </patternFill>
    </fill>
    <fill>
      <patternFill patternType="solid">
        <fgColor rgb="FFFF0000"/>
        <bgColor rgb="FFFFD966"/>
      </patternFill>
    </fill>
    <fill>
      <patternFill patternType="solid">
        <fgColor theme="5"/>
        <bgColor rgb="FFA9D18E"/>
      </patternFill>
    </fill>
    <fill>
      <patternFill patternType="solid">
        <fgColor theme="5"/>
        <bgColor rgb="FFE2F0D9"/>
      </patternFill>
    </fill>
    <fill>
      <patternFill patternType="solid">
        <fgColor theme="7" tint="0.59999389629810485"/>
        <bgColor rgb="FFFFD966"/>
      </patternFill>
    </fill>
    <fill>
      <patternFill patternType="solid">
        <fgColor theme="7" tint="0.59999389629810485"/>
        <bgColor indexed="64"/>
      </patternFill>
    </fill>
  </fills>
  <borders count="32">
    <border>
      <left/>
      <right/>
      <top/>
      <bottom/>
      <diagonal/>
    </border>
    <border>
      <left/>
      <right/>
      <top/>
      <bottom style="medium">
        <color rgb="FF8FAADC"/>
      </bottom>
      <diagonal/>
    </border>
    <border>
      <left/>
      <right/>
      <top/>
      <bottom style="thick">
        <color rgb="FFA1B8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double">
        <color rgb="FFA6A6A6"/>
      </bottom>
      <diagonal/>
    </border>
    <border>
      <left style="thin">
        <color rgb="FF222A35"/>
      </left>
      <right/>
      <top style="thin">
        <color rgb="FF222A35"/>
      </top>
      <bottom style="thin">
        <color rgb="FF222A35"/>
      </bottom>
      <diagonal/>
    </border>
    <border>
      <left/>
      <right/>
      <top style="thin">
        <color rgb="FF222A35"/>
      </top>
      <bottom style="thin">
        <color rgb="FF222A35"/>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rgb="FFED7D3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164" fontId="31" fillId="0" borderId="0" applyBorder="0" applyProtection="0"/>
    <xf numFmtId="166" fontId="31" fillId="0" borderId="0" applyBorder="0" applyProtection="0"/>
    <xf numFmtId="0" fontId="7" fillId="0" borderId="0" applyBorder="0" applyProtection="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164" fontId="31" fillId="0" borderId="0" applyBorder="0" applyProtection="0"/>
    <xf numFmtId="0" fontId="2" fillId="8" borderId="0" applyBorder="0" applyProtection="0"/>
    <xf numFmtId="0" fontId="3" fillId="0" borderId="0"/>
    <xf numFmtId="0" fontId="3" fillId="0" borderId="0"/>
    <xf numFmtId="0" fontId="3" fillId="0" borderId="0"/>
    <xf numFmtId="0" fontId="8" fillId="0" borderId="1" applyProtection="0"/>
    <xf numFmtId="0" fontId="16" fillId="0" borderId="2" applyProtection="0"/>
    <xf numFmtId="0" fontId="8" fillId="0" borderId="0" applyBorder="0" applyProtection="0"/>
  </cellStyleXfs>
  <cellXfs count="178">
    <xf numFmtId="0" fontId="0" fillId="0" borderId="0" xfId="0"/>
    <xf numFmtId="0" fontId="6" fillId="0" borderId="0" xfId="0" applyFont="1"/>
    <xf numFmtId="0" fontId="0" fillId="0" borderId="7" xfId="0" applyBorder="1"/>
    <xf numFmtId="0" fontId="0" fillId="0" borderId="6" xfId="0" applyBorder="1"/>
    <xf numFmtId="0" fontId="0" fillId="0" borderId="7" xfId="0" applyBorder="1" applyAlignment="1">
      <alignment wrapText="1"/>
    </xf>
    <xf numFmtId="49" fontId="0" fillId="0" borderId="7" xfId="0" applyNumberFormat="1" applyBorder="1"/>
    <xf numFmtId="0" fontId="0" fillId="0" borderId="9" xfId="0" applyBorder="1"/>
    <xf numFmtId="0" fontId="0" fillId="0" borderId="10" xfId="0" applyBorder="1"/>
    <xf numFmtId="3" fontId="9" fillId="11" borderId="13" xfId="15" applyNumberFormat="1" applyFont="1" applyFill="1" applyBorder="1" applyAlignment="1" applyProtection="1">
      <alignment vertical="center"/>
    </xf>
    <xf numFmtId="0" fontId="5" fillId="11" borderId="0" xfId="0" applyFont="1" applyFill="1"/>
    <xf numFmtId="0" fontId="5" fillId="11" borderId="0" xfId="0" applyFont="1" applyFill="1" applyAlignment="1">
      <alignment horizontal="right"/>
    </xf>
    <xf numFmtId="3" fontId="9" fillId="11" borderId="13" xfId="15" applyNumberFormat="1" applyFont="1" applyFill="1" applyBorder="1" applyAlignment="1" applyProtection="1">
      <alignment horizontal="left" vertical="center"/>
    </xf>
    <xf numFmtId="0" fontId="5" fillId="12" borderId="0" xfId="0" applyFont="1" applyFill="1"/>
    <xf numFmtId="0" fontId="5" fillId="0" borderId="0" xfId="0" applyFont="1"/>
    <xf numFmtId="0" fontId="10" fillId="12" borderId="13" xfId="15" applyFont="1" applyFill="1" applyBorder="1" applyAlignment="1" applyProtection="1">
      <alignment vertical="center"/>
    </xf>
    <xf numFmtId="0" fontId="4" fillId="12" borderId="0" xfId="0" applyFont="1" applyFill="1"/>
    <xf numFmtId="0" fontId="4" fillId="0" borderId="0" xfId="0" applyFont="1"/>
    <xf numFmtId="0" fontId="0" fillId="12" borderId="0" xfId="0" applyFill="1"/>
    <xf numFmtId="0" fontId="11" fillId="12" borderId="14" xfId="0" applyFont="1" applyFill="1" applyBorder="1"/>
    <xf numFmtId="3" fontId="12" fillId="13" borderId="13" xfId="15" applyNumberFormat="1" applyFont="1" applyFill="1" applyBorder="1" applyAlignment="1" applyProtection="1">
      <alignment vertical="center"/>
    </xf>
    <xf numFmtId="0" fontId="11" fillId="12" borderId="15" xfId="0" applyFont="1" applyFill="1" applyBorder="1"/>
    <xf numFmtId="0" fontId="8" fillId="12" borderId="0" xfId="15" applyFill="1" applyBorder="1" applyAlignment="1" applyProtection="1">
      <alignment horizontal="center" vertical="center"/>
    </xf>
    <xf numFmtId="0" fontId="12" fillId="12" borderId="13" xfId="15" applyFont="1" applyFill="1" applyBorder="1" applyAlignment="1" applyProtection="1">
      <alignment horizontal="left" vertical="center"/>
    </xf>
    <xf numFmtId="0" fontId="12" fillId="12" borderId="13" xfId="15" applyFont="1" applyFill="1" applyBorder="1" applyAlignment="1" applyProtection="1">
      <alignment vertical="center"/>
    </xf>
    <xf numFmtId="0" fontId="8" fillId="12" borderId="13" xfId="15" applyFill="1" applyBorder="1" applyAlignment="1" applyProtection="1">
      <alignment vertical="center"/>
    </xf>
    <xf numFmtId="3" fontId="13" fillId="14" borderId="13" xfId="15" applyNumberFormat="1" applyFont="1" applyFill="1" applyBorder="1" applyAlignment="1" applyProtection="1">
      <alignment vertical="center"/>
    </xf>
    <xf numFmtId="0" fontId="12" fillId="0" borderId="13" xfId="15" applyFont="1" applyBorder="1" applyAlignment="1" applyProtection="1">
      <alignment vertical="center"/>
    </xf>
    <xf numFmtId="0" fontId="4" fillId="12" borderId="0" xfId="0" applyFont="1" applyFill="1" applyAlignment="1">
      <alignment horizontal="center"/>
    </xf>
    <xf numFmtId="0" fontId="4" fillId="12" borderId="0" xfId="0" applyFont="1" applyFill="1" applyAlignment="1">
      <alignment horizontal="left"/>
    </xf>
    <xf numFmtId="166" fontId="17" fillId="12" borderId="0" xfId="16" applyNumberFormat="1" applyFont="1" applyFill="1" applyBorder="1" applyAlignment="1" applyProtection="1">
      <alignment horizontal="center" vertical="center"/>
    </xf>
    <xf numFmtId="0" fontId="18" fillId="12" borderId="0" xfId="17" applyFont="1" applyFill="1" applyBorder="1" applyAlignment="1" applyProtection="1">
      <alignment horizontal="center" vertical="center"/>
    </xf>
    <xf numFmtId="0" fontId="0" fillId="12" borderId="0" xfId="0" applyFill="1" applyAlignment="1">
      <alignment horizontal="center"/>
    </xf>
    <xf numFmtId="0" fontId="8" fillId="12" borderId="0" xfId="15" applyFill="1" applyBorder="1" applyAlignment="1" applyProtection="1">
      <alignment vertical="center"/>
    </xf>
    <xf numFmtId="0" fontId="19" fillId="12" borderId="0" xfId="0" applyFont="1" applyFill="1"/>
    <xf numFmtId="0" fontId="19" fillId="12" borderId="12" xfId="0" applyFont="1" applyFill="1" applyBorder="1"/>
    <xf numFmtId="0" fontId="19" fillId="12" borderId="18" xfId="0" applyFont="1" applyFill="1" applyBorder="1"/>
    <xf numFmtId="0" fontId="0" fillId="0" borderId="19" xfId="0" applyBorder="1"/>
    <xf numFmtId="0" fontId="22" fillId="12" borderId="20" xfId="15" applyFont="1" applyFill="1" applyBorder="1" applyAlignment="1" applyProtection="1">
      <alignment horizontal="center" vertical="center"/>
    </xf>
    <xf numFmtId="0" fontId="19" fillId="12" borderId="0" xfId="0" applyFont="1" applyFill="1" applyAlignment="1">
      <alignment horizontal="center"/>
    </xf>
    <xf numFmtId="0" fontId="19" fillId="12" borderId="21" xfId="0" applyFont="1" applyFill="1" applyBorder="1" applyAlignment="1">
      <alignment horizontal="center"/>
    </xf>
    <xf numFmtId="0" fontId="0" fillId="12" borderId="19" xfId="0" applyFill="1" applyBorder="1"/>
    <xf numFmtId="0" fontId="6" fillId="12" borderId="0" xfId="0" applyFont="1" applyFill="1" applyAlignment="1">
      <alignment horizontal="center"/>
    </xf>
    <xf numFmtId="0" fontId="0" fillId="12" borderId="21" xfId="0" applyFill="1" applyBorder="1"/>
    <xf numFmtId="0" fontId="8" fillId="12" borderId="19" xfId="15" applyFill="1" applyBorder="1" applyAlignment="1" applyProtection="1">
      <alignment vertical="center"/>
    </xf>
    <xf numFmtId="167" fontId="23" fillId="14" borderId="0" xfId="0" applyNumberFormat="1" applyFont="1" applyFill="1"/>
    <xf numFmtId="0" fontId="24" fillId="14" borderId="0" xfId="0" applyFont="1" applyFill="1"/>
    <xf numFmtId="0" fontId="0" fillId="14" borderId="21" xfId="0" applyFill="1" applyBorder="1"/>
    <xf numFmtId="165" fontId="14" fillId="14" borderId="0" xfId="1" applyNumberFormat="1" applyFont="1" applyFill="1" applyBorder="1" applyAlignment="1" applyProtection="1">
      <alignment vertical="center"/>
    </xf>
    <xf numFmtId="0" fontId="0" fillId="12" borderId="0" xfId="0" applyFill="1" applyAlignment="1">
      <alignment horizontal="left"/>
    </xf>
    <xf numFmtId="168" fontId="25" fillId="9" borderId="0" xfId="0" applyNumberFormat="1" applyFont="1" applyFill="1" applyAlignment="1">
      <alignment horizontal="left"/>
    </xf>
    <xf numFmtId="0" fontId="12" fillId="12" borderId="19" xfId="15" applyFont="1" applyFill="1" applyBorder="1" applyAlignment="1" applyProtection="1">
      <alignment horizontal="left" vertical="center"/>
    </xf>
    <xf numFmtId="3" fontId="0" fillId="13" borderId="0" xfId="0" applyNumberFormat="1" applyFill="1"/>
    <xf numFmtId="166" fontId="31" fillId="12" borderId="0" xfId="2" applyFill="1" applyBorder="1" applyAlignment="1" applyProtection="1">
      <alignment horizontal="center"/>
    </xf>
    <xf numFmtId="3" fontId="12" fillId="12" borderId="21" xfId="15" applyNumberFormat="1" applyFont="1" applyFill="1" applyBorder="1" applyAlignment="1" applyProtection="1">
      <alignment vertical="center"/>
    </xf>
    <xf numFmtId="3" fontId="12" fillId="12" borderId="0" xfId="15" applyNumberFormat="1" applyFont="1" applyFill="1" applyBorder="1" applyAlignment="1" applyProtection="1">
      <alignment vertical="center"/>
    </xf>
    <xf numFmtId="169" fontId="0" fillId="12" borderId="0" xfId="0" applyNumberFormat="1" applyFill="1"/>
    <xf numFmtId="0" fontId="5" fillId="12" borderId="0" xfId="0" applyFont="1" applyFill="1" applyAlignment="1">
      <alignment horizontal="center" vertical="center"/>
    </xf>
    <xf numFmtId="165" fontId="31" fillId="12" borderId="0" xfId="1" applyNumberFormat="1" applyFill="1" applyBorder="1" applyAlignment="1" applyProtection="1">
      <alignment vertical="top"/>
    </xf>
    <xf numFmtId="170" fontId="25" fillId="12" borderId="0" xfId="0" applyNumberFormat="1" applyFont="1" applyFill="1"/>
    <xf numFmtId="168" fontId="4" fillId="9" borderId="0" xfId="0" applyNumberFormat="1" applyFont="1" applyFill="1" applyAlignment="1">
      <alignment horizontal="center" vertical="center" wrapText="1"/>
    </xf>
    <xf numFmtId="168" fontId="4" fillId="9" borderId="21" xfId="0" applyNumberFormat="1" applyFont="1" applyFill="1" applyBorder="1" applyAlignment="1">
      <alignment horizontal="center" vertical="center" wrapText="1"/>
    </xf>
    <xf numFmtId="167" fontId="23" fillId="16" borderId="0" xfId="0" applyNumberFormat="1" applyFont="1" applyFill="1"/>
    <xf numFmtId="0" fontId="24" fillId="16" borderId="0" xfId="0" applyFont="1" applyFill="1"/>
    <xf numFmtId="0" fontId="0" fillId="16" borderId="21" xfId="0" applyFill="1" applyBorder="1"/>
    <xf numFmtId="165" fontId="23" fillId="16" borderId="0" xfId="1" applyNumberFormat="1" applyFont="1" applyFill="1" applyBorder="1" applyProtection="1"/>
    <xf numFmtId="168" fontId="4" fillId="17" borderId="0" xfId="0" applyNumberFormat="1" applyFont="1" applyFill="1" applyAlignment="1">
      <alignment horizontal="center" vertical="center" wrapText="1"/>
    </xf>
    <xf numFmtId="168" fontId="4" fillId="17" borderId="21" xfId="0" applyNumberFormat="1" applyFont="1" applyFill="1" applyBorder="1" applyAlignment="1">
      <alignment horizontal="center" vertical="center" wrapText="1"/>
    </xf>
    <xf numFmtId="168" fontId="25" fillId="17" borderId="0" xfId="0" applyNumberFormat="1" applyFont="1" applyFill="1" applyAlignment="1">
      <alignment horizontal="left"/>
    </xf>
    <xf numFmtId="168" fontId="4" fillId="12" borderId="0" xfId="0" applyNumberFormat="1" applyFont="1" applyFill="1" applyAlignment="1">
      <alignment horizontal="center" vertical="center" wrapText="1"/>
    </xf>
    <xf numFmtId="168" fontId="4" fillId="12" borderId="21" xfId="0" applyNumberFormat="1" applyFont="1" applyFill="1" applyBorder="1" applyAlignment="1">
      <alignment horizontal="center" vertical="center" wrapText="1"/>
    </xf>
    <xf numFmtId="167" fontId="23" fillId="18" borderId="0" xfId="0" applyNumberFormat="1" applyFont="1" applyFill="1"/>
    <xf numFmtId="0" fontId="24" fillId="18" borderId="0" xfId="0" applyFont="1" applyFill="1"/>
    <xf numFmtId="0" fontId="0" fillId="18" borderId="21" xfId="0" applyFill="1" applyBorder="1"/>
    <xf numFmtId="165" fontId="23" fillId="18" borderId="0" xfId="1" applyNumberFormat="1" applyFont="1" applyFill="1" applyBorder="1" applyProtection="1"/>
    <xf numFmtId="0" fontId="24" fillId="12" borderId="0" xfId="0" applyFont="1" applyFill="1" applyAlignment="1">
      <alignment horizontal="left"/>
    </xf>
    <xf numFmtId="0" fontId="12" fillId="12" borderId="22" xfId="15" applyFont="1" applyFill="1" applyBorder="1" applyAlignment="1" applyProtection="1">
      <alignment horizontal="left" vertical="center"/>
    </xf>
    <xf numFmtId="3" fontId="13" fillId="14" borderId="23" xfId="15" applyNumberFormat="1" applyFont="1" applyFill="1" applyBorder="1" applyAlignment="1" applyProtection="1">
      <alignment vertical="center"/>
    </xf>
    <xf numFmtId="0" fontId="0" fillId="12" borderId="23" xfId="0" applyFill="1" applyBorder="1"/>
    <xf numFmtId="3" fontId="13" fillId="14" borderId="24" xfId="15" applyNumberFormat="1" applyFont="1" applyFill="1" applyBorder="1" applyAlignment="1" applyProtection="1">
      <alignment vertical="center"/>
    </xf>
    <xf numFmtId="0" fontId="27" fillId="12" borderId="19" xfId="0" applyFont="1" applyFill="1" applyBorder="1"/>
    <xf numFmtId="167" fontId="23" fillId="18" borderId="0" xfId="1" applyNumberFormat="1" applyFont="1" applyFill="1" applyBorder="1" applyProtection="1"/>
    <xf numFmtId="0" fontId="12" fillId="0" borderId="0" xfId="15" applyFont="1" applyBorder="1" applyAlignment="1" applyProtection="1">
      <alignment horizontal="left" vertical="center"/>
    </xf>
    <xf numFmtId="3" fontId="0" fillId="0" borderId="0" xfId="0" applyNumberFormat="1"/>
    <xf numFmtId="166" fontId="31" fillId="0" borderId="0" xfId="2" applyBorder="1" applyAlignment="1" applyProtection="1">
      <alignment horizontal="center"/>
    </xf>
    <xf numFmtId="3" fontId="12" fillId="0" borderId="0" xfId="15" applyNumberFormat="1" applyFont="1" applyBorder="1" applyAlignment="1" applyProtection="1">
      <alignment vertical="center"/>
    </xf>
    <xf numFmtId="167" fontId="24" fillId="3" borderId="0" xfId="0" applyNumberFormat="1" applyFont="1" applyFill="1"/>
    <xf numFmtId="0" fontId="24" fillId="3" borderId="0" xfId="0" applyFont="1" applyFill="1"/>
    <xf numFmtId="0" fontId="0" fillId="3" borderId="21" xfId="0" applyFill="1" applyBorder="1"/>
    <xf numFmtId="165" fontId="24" fillId="3" borderId="0" xfId="1" applyNumberFormat="1" applyFont="1" applyFill="1" applyBorder="1" applyProtection="1"/>
    <xf numFmtId="0" fontId="0" fillId="12" borderId="0" xfId="0" applyFill="1" applyAlignment="1">
      <alignment vertical="top"/>
    </xf>
    <xf numFmtId="3" fontId="13" fillId="12" borderId="0" xfId="15" applyNumberFormat="1" applyFont="1" applyFill="1" applyBorder="1" applyAlignment="1" applyProtection="1">
      <alignment vertical="center"/>
    </xf>
    <xf numFmtId="0" fontId="28" fillId="19" borderId="0" xfId="0" applyFont="1" applyFill="1"/>
    <xf numFmtId="166" fontId="29" fillId="19" borderId="0" xfId="2" applyFont="1" applyFill="1" applyBorder="1" applyAlignment="1" applyProtection="1">
      <alignment horizontal="center"/>
    </xf>
    <xf numFmtId="0" fontId="0" fillId="12" borderId="22" xfId="0" applyFill="1" applyBorder="1"/>
    <xf numFmtId="0" fontId="6" fillId="12" borderId="23" xfId="0" applyFont="1" applyFill="1" applyBorder="1" applyAlignment="1">
      <alignment horizontal="center"/>
    </xf>
    <xf numFmtId="0" fontId="0" fillId="12" borderId="24" xfId="0" applyFill="1" applyBorder="1"/>
    <xf numFmtId="0" fontId="12" fillId="12" borderId="0" xfId="15" applyFont="1" applyFill="1" applyBorder="1" applyAlignment="1" applyProtection="1">
      <alignment horizontal="left" vertical="center"/>
    </xf>
    <xf numFmtId="0" fontId="0" fillId="0" borderId="0" xfId="0" applyAlignment="1">
      <alignment wrapText="1"/>
    </xf>
    <xf numFmtId="0" fontId="0" fillId="18" borderId="7" xfId="0" applyFill="1" applyBorder="1" applyAlignment="1">
      <alignment vertical="center" wrapText="1"/>
    </xf>
    <xf numFmtId="0" fontId="0" fillId="20" borderId="7" xfId="0" applyFill="1" applyBorder="1" applyAlignment="1">
      <alignment vertical="center" wrapText="1"/>
    </xf>
    <xf numFmtId="0" fontId="0" fillId="0" borderId="7" xfId="0" applyBorder="1" applyAlignment="1">
      <alignment vertical="center" wrapText="1"/>
    </xf>
    <xf numFmtId="0" fontId="0" fillId="15" borderId="7" xfId="0" applyFill="1" applyBorder="1" applyAlignment="1">
      <alignment vertical="center" wrapText="1"/>
    </xf>
    <xf numFmtId="0" fontId="0" fillId="21" borderId="7" xfId="0" applyFill="1" applyBorder="1" applyAlignment="1">
      <alignment vertical="center" wrapText="1"/>
    </xf>
    <xf numFmtId="0" fontId="0" fillId="22" borderId="7" xfId="0" applyFill="1" applyBorder="1" applyAlignment="1">
      <alignment vertical="center" wrapText="1"/>
    </xf>
    <xf numFmtId="0" fontId="0" fillId="22" borderId="25" xfId="0" applyFill="1" applyBorder="1" applyAlignment="1">
      <alignment vertical="center" wrapText="1"/>
    </xf>
    <xf numFmtId="49" fontId="30" fillId="0" borderId="0" xfId="0" applyNumberFormat="1" applyFont="1"/>
    <xf numFmtId="0" fontId="0" fillId="0" borderId="0" xfId="0" applyAlignment="1">
      <alignment vertical="center"/>
    </xf>
    <xf numFmtId="0" fontId="0" fillId="9" borderId="0" xfId="0" applyFill="1"/>
    <xf numFmtId="0" fontId="19" fillId="0" borderId="0" xfId="0" applyFont="1"/>
    <xf numFmtId="0" fontId="32" fillId="0" borderId="0" xfId="0" applyFont="1"/>
    <xf numFmtId="172" fontId="0" fillId="0" borderId="0" xfId="1" applyNumberFormat="1" applyFont="1"/>
    <xf numFmtId="172" fontId="0" fillId="0" borderId="7" xfId="1" applyNumberFormat="1" applyFont="1" applyBorder="1"/>
    <xf numFmtId="172" fontId="0" fillId="0" borderId="8" xfId="1" applyNumberFormat="1" applyFont="1" applyBorder="1"/>
    <xf numFmtId="172" fontId="0" fillId="0" borderId="7" xfId="1" applyNumberFormat="1" applyFont="1" applyBorder="1" applyAlignment="1">
      <alignment wrapText="1"/>
    </xf>
    <xf numFmtId="172" fontId="0" fillId="0" borderId="8" xfId="1" applyNumberFormat="1" applyFont="1" applyBorder="1" applyAlignment="1">
      <alignment wrapText="1"/>
    </xf>
    <xf numFmtId="0" fontId="7" fillId="0" borderId="7" xfId="3" applyBorder="1"/>
    <xf numFmtId="172" fontId="7" fillId="0" borderId="8" xfId="3" applyNumberFormat="1" applyBorder="1"/>
    <xf numFmtId="172" fontId="0" fillId="0" borderId="10" xfId="1" applyNumberFormat="1" applyFont="1" applyBorder="1"/>
    <xf numFmtId="0" fontId="7" fillId="0" borderId="10" xfId="3" applyBorder="1"/>
    <xf numFmtId="172" fontId="7" fillId="0" borderId="11" xfId="3" applyNumberFormat="1" applyBorder="1"/>
    <xf numFmtId="172" fontId="34" fillId="23" borderId="4" xfId="1" applyNumberFormat="1" applyFont="1" applyFill="1" applyBorder="1"/>
    <xf numFmtId="172" fontId="34" fillId="23" borderId="7" xfId="1" applyNumberFormat="1" applyFont="1" applyFill="1" applyBorder="1"/>
    <xf numFmtId="173" fontId="34" fillId="23" borderId="7" xfId="1" applyNumberFormat="1" applyFont="1" applyFill="1" applyBorder="1"/>
    <xf numFmtId="168" fontId="25" fillId="24" borderId="0" xfId="0" applyNumberFormat="1" applyFont="1" applyFill="1" applyAlignment="1">
      <alignment horizontal="left"/>
    </xf>
    <xf numFmtId="167" fontId="23" fillId="25" borderId="0" xfId="1" applyNumberFormat="1" applyFont="1" applyFill="1" applyBorder="1" applyProtection="1"/>
    <xf numFmtId="0" fontId="40" fillId="26" borderId="0" xfId="0" applyFont="1" applyFill="1" applyAlignment="1">
      <alignment horizontal="left" vertical="center"/>
    </xf>
    <xf numFmtId="0" fontId="0" fillId="26" borderId="21" xfId="0" applyFill="1" applyBorder="1"/>
    <xf numFmtId="165" fontId="23" fillId="26" borderId="0" xfId="1" applyNumberFormat="1" applyFont="1" applyFill="1" applyBorder="1" applyAlignment="1" applyProtection="1">
      <alignment vertical="top"/>
    </xf>
    <xf numFmtId="0" fontId="6" fillId="0" borderId="0" xfId="0" applyFont="1" applyAlignment="1">
      <alignment horizontal="center"/>
    </xf>
    <xf numFmtId="0" fontId="6" fillId="0" borderId="21" xfId="0" applyFont="1" applyBorder="1" applyAlignment="1">
      <alignment horizontal="center"/>
    </xf>
    <xf numFmtId="167" fontId="24" fillId="27" borderId="0" xfId="0" applyNumberFormat="1" applyFont="1" applyFill="1"/>
    <xf numFmtId="0" fontId="40" fillId="27" borderId="0" xfId="0" applyFont="1" applyFill="1" applyAlignment="1">
      <alignment horizontal="left"/>
    </xf>
    <xf numFmtId="0" fontId="6" fillId="27" borderId="21" xfId="0" applyFont="1" applyFill="1" applyBorder="1" applyAlignment="1">
      <alignment horizontal="center"/>
    </xf>
    <xf numFmtId="0" fontId="41" fillId="12" borderId="19" xfId="0" applyFont="1" applyFill="1" applyBorder="1"/>
    <xf numFmtId="0" fontId="23" fillId="12" borderId="19" xfId="0" applyFont="1" applyFill="1" applyBorder="1"/>
    <xf numFmtId="0" fontId="4" fillId="12" borderId="19" xfId="0" applyFont="1" applyFill="1" applyBorder="1"/>
    <xf numFmtId="174" fontId="34" fillId="23" borderId="10" xfId="1" applyNumberFormat="1" applyFont="1" applyFill="1" applyBorder="1"/>
    <xf numFmtId="165" fontId="24" fillId="28" borderId="0" xfId="1" applyNumberFormat="1" applyFont="1" applyFill="1"/>
    <xf numFmtId="165" fontId="31" fillId="0" borderId="0" xfId="1" applyNumberFormat="1"/>
    <xf numFmtId="165" fontId="0" fillId="0" borderId="0" xfId="0" applyNumberFormat="1"/>
    <xf numFmtId="166" fontId="31" fillId="0" borderId="0" xfId="2"/>
    <xf numFmtId="1" fontId="0" fillId="0" borderId="0" xfId="0" applyNumberFormat="1"/>
    <xf numFmtId="0" fontId="34" fillId="0" borderId="9" xfId="0" applyFont="1" applyBorder="1" applyAlignment="1">
      <alignment horizontal="center"/>
    </xf>
    <xf numFmtId="0" fontId="34" fillId="0" borderId="10" xfId="0" applyFont="1" applyBorder="1" applyAlignment="1">
      <alignment horizontal="center"/>
    </xf>
    <xf numFmtId="0" fontId="34" fillId="0" borderId="11"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wrapText="1"/>
    </xf>
    <xf numFmtId="0" fontId="34" fillId="0" borderId="0" xfId="0" applyFont="1" applyAlignment="1">
      <alignment horizontal="center"/>
    </xf>
    <xf numFmtId="0" fontId="35" fillId="0" borderId="0" xfId="0" applyFont="1" applyAlignment="1">
      <alignment horizontal="center" wrapText="1"/>
    </xf>
    <xf numFmtId="0" fontId="35" fillId="0" borderId="0" xfId="0" applyFont="1" applyAlignment="1">
      <alignment horizontal="center"/>
    </xf>
    <xf numFmtId="0" fontId="0" fillId="0" borderId="12" xfId="0" applyBorder="1" applyAlignment="1">
      <alignment horizontal="center"/>
    </xf>
    <xf numFmtId="0" fontId="38" fillId="0" borderId="0" xfId="0" applyFont="1" applyAlignment="1">
      <alignment horizontal="center"/>
    </xf>
    <xf numFmtId="0" fontId="36" fillId="0" borderId="26" xfId="0" applyFont="1" applyBorder="1" applyAlignment="1">
      <alignment horizontal="center"/>
    </xf>
    <xf numFmtId="0" fontId="36" fillId="0" borderId="27" xfId="0" applyFont="1" applyBorder="1" applyAlignment="1">
      <alignment horizontal="center"/>
    </xf>
    <xf numFmtId="0" fontId="36" fillId="0" borderId="28" xfId="0" applyFont="1" applyBorder="1" applyAlignment="1">
      <alignment horizontal="center"/>
    </xf>
    <xf numFmtId="0" fontId="7" fillId="0" borderId="29" xfId="3" applyBorder="1"/>
    <xf numFmtId="0" fontId="37" fillId="0" borderId="30" xfId="3" applyFont="1" applyBorder="1" applyAlignment="1">
      <alignment horizontal="center"/>
    </xf>
    <xf numFmtId="0" fontId="37" fillId="0" borderId="31" xfId="3" applyFont="1" applyBorder="1" applyAlignment="1">
      <alignment horizontal="center"/>
    </xf>
    <xf numFmtId="0" fontId="5" fillId="0" borderId="21" xfId="0" applyFont="1" applyBorder="1" applyAlignment="1">
      <alignment horizontal="center"/>
    </xf>
    <xf numFmtId="0" fontId="26" fillId="0" borderId="21" xfId="0" applyFont="1" applyBorder="1" applyAlignment="1">
      <alignment horizontal="center"/>
    </xf>
    <xf numFmtId="171" fontId="26" fillId="12" borderId="21" xfId="0" applyNumberFormat="1" applyFont="1" applyFill="1" applyBorder="1" applyAlignment="1">
      <alignment horizontal="center" vertical="center" wrapText="1"/>
    </xf>
    <xf numFmtId="168" fontId="26" fillId="12" borderId="21" xfId="0" applyNumberFormat="1" applyFont="1" applyFill="1" applyBorder="1" applyAlignment="1">
      <alignment horizontal="center" vertical="center" wrapText="1"/>
    </xf>
    <xf numFmtId="0" fontId="19" fillId="14" borderId="16" xfId="15" applyFont="1" applyFill="1" applyBorder="1" applyAlignment="1" applyProtection="1">
      <alignment horizontal="center" vertical="center" wrapText="1"/>
    </xf>
    <xf numFmtId="3" fontId="20" fillId="12" borderId="17" xfId="0" applyNumberFormat="1" applyFont="1" applyFill="1" applyBorder="1" applyAlignment="1">
      <alignment horizontal="center"/>
    </xf>
    <xf numFmtId="0" fontId="21" fillId="10" borderId="16" xfId="0" applyFont="1" applyFill="1" applyBorder="1" applyAlignment="1">
      <alignment horizontal="center" vertical="center"/>
    </xf>
    <xf numFmtId="0" fontId="4" fillId="12" borderId="21" xfId="0" applyFont="1" applyFill="1" applyBorder="1" applyAlignment="1">
      <alignment horizontal="center"/>
    </xf>
    <xf numFmtId="0" fontId="4" fillId="0" borderId="21" xfId="0" applyFont="1" applyBorder="1" applyAlignment="1">
      <alignment horizontal="center"/>
    </xf>
    <xf numFmtId="0" fontId="5" fillId="10" borderId="0" xfId="0" applyFont="1" applyFill="1" applyAlignment="1">
      <alignment horizontal="left"/>
    </xf>
    <xf numFmtId="0" fontId="5" fillId="11" borderId="0" xfId="0" applyFont="1" applyFill="1" applyAlignment="1">
      <alignment horizontal="center"/>
    </xf>
    <xf numFmtId="0" fontId="5" fillId="15" borderId="0" xfId="0" applyFont="1" applyFill="1" applyAlignment="1">
      <alignment horizontal="center"/>
    </xf>
    <xf numFmtId="166" fontId="15" fillId="15" borderId="0" xfId="2" applyFont="1" applyFill="1" applyBorder="1" applyAlignment="1" applyProtection="1">
      <alignment horizontal="center" vertical="center"/>
    </xf>
  </cellXfs>
  <cellStyles count="18">
    <cellStyle name="60 % - Accent1 2" xfId="4" xr:uid="{00000000-0005-0000-0000-000006000000}"/>
    <cellStyle name="60 % - Accent2 2" xfId="5" xr:uid="{00000000-0005-0000-0000-000007000000}"/>
    <cellStyle name="60 % - Accent3 2" xfId="6" xr:uid="{00000000-0005-0000-0000-000008000000}"/>
    <cellStyle name="60 % - Accent4 2" xfId="7" xr:uid="{00000000-0005-0000-0000-000009000000}"/>
    <cellStyle name="60 % - Accent5 2" xfId="8" xr:uid="{00000000-0005-0000-0000-00000A000000}"/>
    <cellStyle name="60 % - Accent6 2" xfId="9" xr:uid="{00000000-0005-0000-0000-00000B000000}"/>
    <cellStyle name="Excel Built-in Heading 2" xfId="16" xr:uid="{00000000-0005-0000-0000-000013000000}"/>
    <cellStyle name="Excel Built-in Heading 3" xfId="15" xr:uid="{00000000-0005-0000-0000-000012000000}"/>
    <cellStyle name="Excel Built-in Heading 4" xfId="17" xr:uid="{00000000-0005-0000-0000-000014000000}"/>
    <cellStyle name="Lien hypertexte" xfId="3" builtinId="8"/>
    <cellStyle name="Milliers" xfId="1" builtinId="3"/>
    <cellStyle name="Milliers 2" xfId="10" xr:uid="{00000000-0005-0000-0000-00000C000000}"/>
    <cellStyle name="Neutre 2" xfId="11" xr:uid="{00000000-0005-0000-0000-00000D000000}"/>
    <cellStyle name="Normal" xfId="0" builtinId="0"/>
    <cellStyle name="Normal 2" xfId="12" xr:uid="{00000000-0005-0000-0000-00000E000000}"/>
    <cellStyle name="Normal 3" xfId="13" xr:uid="{00000000-0005-0000-0000-00000F000000}"/>
    <cellStyle name="Normal 4" xfId="14" xr:uid="{00000000-0005-0000-0000-00001000000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C5E0B4"/>
      <rgbColor rgb="FF800000"/>
      <rgbColor rgb="FF008000"/>
      <rgbColor rgb="FF000080"/>
      <rgbColor rgb="FF9C6500"/>
      <rgbColor rgb="FF800080"/>
      <rgbColor rgb="FF008080"/>
      <rgbColor rgb="FFC9C9C9"/>
      <rgbColor rgb="FFA6A6A6"/>
      <rgbColor rgb="FF8FAADC"/>
      <rgbColor rgb="FF993366"/>
      <rgbColor rgb="FFE7E6E6"/>
      <rgbColor rgb="FFDAE3F3"/>
      <rgbColor rgb="FF660066"/>
      <rgbColor rgb="FFA9D18E"/>
      <rgbColor rgb="FF0563C1"/>
      <rgbColor rgb="FFD6DCE5"/>
      <rgbColor rgb="FF000080"/>
      <rgbColor rgb="FFFF00FF"/>
      <rgbColor rgb="FFFFE699"/>
      <rgbColor rgb="FF00FFFF"/>
      <rgbColor rgb="FF800080"/>
      <rgbColor rgb="FF800000"/>
      <rgbColor rgb="FF008080"/>
      <rgbColor rgb="FF0000FF"/>
      <rgbColor rgb="FF00B0F0"/>
      <rgbColor rgb="FFD9D9D9"/>
      <rgbColor rgb="FFE2F0D9"/>
      <rgbColor rgb="FFFFEB9C"/>
      <rgbColor rgb="FF9DC3E6"/>
      <rgbColor rgb="FFF4B183"/>
      <rgbColor rgb="FFA1B8E1"/>
      <rgbColor rgb="FFFFD966"/>
      <rgbColor rgb="FF4472C4"/>
      <rgbColor rgb="FF5B9BD5"/>
      <rgbColor rgb="FF92D050"/>
      <rgbColor rgb="FFFFC000"/>
      <rgbColor rgb="FFBF9000"/>
      <rgbColor rgb="FFED7D31"/>
      <rgbColor rgb="FF595959"/>
      <rgbColor rgb="FFA5A5A5"/>
      <rgbColor rgb="FF003366"/>
      <rgbColor rgb="FF548235"/>
      <rgbColor rgb="FF003300"/>
      <rgbColor rgb="FF333300"/>
      <rgbColor rgb="FF993300"/>
      <rgbColor rgb="FF993366"/>
      <rgbColor rgb="FF44546A"/>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'Orientation TEPOS'!$B$5</c:f>
              <c:strCache>
                <c:ptCount val="1"/>
                <c:pt idx="0">
                  <c:v>MWH</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38C3-4795-B05D-C5467DAB8E59}"/>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38C3-4795-B05D-C5467DAB8E59}"/>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38C3-4795-B05D-C5467DAB8E59}"/>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38C3-4795-B05D-C5467DAB8E59}"/>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38C3-4795-B05D-C5467DAB8E59}"/>
              </c:ext>
            </c:extLst>
          </c:dPt>
          <c:dLbls>
            <c:dLbl>
              <c:idx val="0"/>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38C3-4795-B05D-C5467DAB8E59}"/>
                </c:ext>
              </c:extLst>
            </c:dLbl>
            <c:dLbl>
              <c:idx val="1"/>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38C3-4795-B05D-C5467DAB8E59}"/>
                </c:ext>
              </c:extLst>
            </c:dLbl>
            <c:dLbl>
              <c:idx val="3"/>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7-38C3-4795-B05D-C5467DAB8E59}"/>
                </c:ext>
              </c:extLst>
            </c:dLbl>
            <c:dLbl>
              <c:idx val="4"/>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9-38C3-4795-B05D-C5467DAB8E59}"/>
                </c:ext>
              </c:extLst>
            </c:dLbl>
            <c:spPr>
              <a:solidFill>
                <a:srgbClr val="FFFFFF"/>
              </a:solidFill>
            </c:spPr>
            <c:txPr>
              <a:bodyPr wrap="square"/>
              <a:lstStyle/>
              <a:p>
                <a:pPr>
                  <a:defRPr sz="900" b="0" strike="noStrike" spc="-1">
                    <a:solidFill>
                      <a:srgbClr val="595959"/>
                    </a:solidFill>
                    <a:latin typeface="Calibri"/>
                  </a:defRPr>
                </a:pPr>
                <a:endParaRPr lang="fr-F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'Orientation TEPOS'!$A$6:$A$10</c:f>
              <c:strCache>
                <c:ptCount val="5"/>
                <c:pt idx="0">
                  <c:v>🏭 Industrie </c:v>
                </c:pt>
                <c:pt idx="1">
                  <c:v>🏘️ Tertiaire</c:v>
                </c:pt>
                <c:pt idx="2">
                  <c:v>🏠 Résidentiel</c:v>
                </c:pt>
                <c:pt idx="3">
                  <c:v>🐄 Agriculture</c:v>
                </c:pt>
                <c:pt idx="4">
                  <c:v>🚗 Transport routier</c:v>
                </c:pt>
              </c:strCache>
            </c:strRef>
          </c:cat>
          <c:val>
            <c:numRef>
              <c:f>'Orientation TEPOS'!$B$6:$B$10</c:f>
              <c:numCache>
                <c:formatCode>#,##0</c:formatCode>
                <c:ptCount val="5"/>
                <c:pt idx="0">
                  <c:v>212519.14035087719</c:v>
                </c:pt>
                <c:pt idx="1">
                  <c:v>180891.22222222222</c:v>
                </c:pt>
                <c:pt idx="2">
                  <c:v>362695.33918128657</c:v>
                </c:pt>
                <c:pt idx="3">
                  <c:v>21049.070175438595</c:v>
                </c:pt>
                <c:pt idx="4">
                  <c:v>361384.87719298247</c:v>
                </c:pt>
              </c:numCache>
            </c:numRef>
          </c:val>
          <c:extLst>
            <c:ext xmlns:c16="http://schemas.microsoft.com/office/drawing/2014/chart" uri="{C3380CC4-5D6E-409C-BE32-E72D297353CC}">
              <c16:uniqueId val="{0000000A-38C3-4795-B05D-C5467DAB8E59}"/>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1138539.6491228072</c:v>
                </c:pt>
                <c:pt idx="1">
                  <c:v>1079638.7624561407</c:v>
                </c:pt>
                <c:pt idx="2">
                  <c:v>978428.103033919</c:v>
                </c:pt>
                <c:pt idx="3">
                  <c:v>786155.00367286708</c:v>
                </c:pt>
              </c:numCache>
            </c:numRef>
          </c:val>
          <c:extLst>
            <c:ext xmlns:c16="http://schemas.microsoft.com/office/drawing/2014/chart" uri="{C3380CC4-5D6E-409C-BE32-E72D297353CC}">
              <c16:uniqueId val="{00000000-78B5-42E4-B9D9-7C78C4176454}"/>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262072.07783222082</c:v>
                </c:pt>
                <c:pt idx="1">
                  <c:v>262072.07783222082</c:v>
                </c:pt>
                <c:pt idx="2">
                  <c:v>262072.07783222082</c:v>
                </c:pt>
                <c:pt idx="3">
                  <c:v>262072.07783222082</c:v>
                </c:pt>
              </c:numCache>
            </c:numRef>
          </c:val>
          <c:extLst>
            <c:ext xmlns:c16="http://schemas.microsoft.com/office/drawing/2014/chart" uri="{C3380CC4-5D6E-409C-BE32-E72D297353CC}">
              <c16:uniqueId val="{00000001-78B5-42E4-B9D9-7C78C4176454}"/>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1138539.6491228072</c:v>
                </c:pt>
                <c:pt idx="1">
                  <c:v>1079638.7624561407</c:v>
                </c:pt>
              </c:numCache>
            </c:numRef>
          </c:val>
          <c:extLst>
            <c:ext xmlns:c16="http://schemas.microsoft.com/office/drawing/2014/chart" uri="{C3380CC4-5D6E-409C-BE32-E72D297353CC}">
              <c16:uniqueId val="{00000000-692C-4433-B8B7-E9C883AE98AC}"/>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262072.07783222082</c:v>
                </c:pt>
                <c:pt idx="1">
                  <c:v>262072.07783222082</c:v>
                </c:pt>
              </c:numCache>
            </c:numRef>
          </c:val>
          <c:extLst>
            <c:ext xmlns:c16="http://schemas.microsoft.com/office/drawing/2014/chart" uri="{C3380CC4-5D6E-409C-BE32-E72D297353CC}">
              <c16:uniqueId val="{00000001-692C-4433-B8B7-E9C883AE98AC}"/>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1138539.6491228072</c:v>
                </c:pt>
                <c:pt idx="1">
                  <c:v>1079638.7624561407</c:v>
                </c:pt>
                <c:pt idx="2">
                  <c:v>978428.103033919</c:v>
                </c:pt>
              </c:numCache>
            </c:numRef>
          </c:val>
          <c:extLst>
            <c:ext xmlns:c16="http://schemas.microsoft.com/office/drawing/2014/chart" uri="{C3380CC4-5D6E-409C-BE32-E72D297353CC}">
              <c16:uniqueId val="{00000000-ACA4-43DE-8DE2-12739067738F}"/>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262072.07783222082</c:v>
                </c:pt>
                <c:pt idx="1">
                  <c:v>262072.07783222082</c:v>
                </c:pt>
                <c:pt idx="2">
                  <c:v>262072.07783222082</c:v>
                </c:pt>
              </c:numCache>
            </c:numRef>
          </c:val>
          <c:extLst>
            <c:ext xmlns:c16="http://schemas.microsoft.com/office/drawing/2014/chart" uri="{C3380CC4-5D6E-409C-BE32-E72D297353CC}">
              <c16:uniqueId val="{00000001-ACA4-43DE-8DE2-12739067738F}"/>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1138539.6491228072</c:v>
                </c:pt>
                <c:pt idx="1">
                  <c:v>1079638.7624561407</c:v>
                </c:pt>
              </c:numCache>
            </c:numRef>
          </c:val>
          <c:extLst>
            <c:ext xmlns:c16="http://schemas.microsoft.com/office/drawing/2014/chart" uri="{C3380CC4-5D6E-409C-BE32-E72D297353CC}">
              <c16:uniqueId val="{00000000-190C-4388-AEB5-047975CE8103}"/>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262072.07783222082</c:v>
                </c:pt>
                <c:pt idx="1">
                  <c:v>262072.07783222082</c:v>
                </c:pt>
              </c:numCache>
            </c:numRef>
          </c:val>
          <c:extLst>
            <c:ext xmlns:c16="http://schemas.microsoft.com/office/drawing/2014/chart" uri="{C3380CC4-5D6E-409C-BE32-E72D297353CC}">
              <c16:uniqueId val="{00000001-190C-4388-AEB5-047975CE8103}"/>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1138539.6491228072</c:v>
                </c:pt>
                <c:pt idx="1">
                  <c:v>1079638.7624561407</c:v>
                </c:pt>
                <c:pt idx="2">
                  <c:v>978428.103033919</c:v>
                </c:pt>
              </c:numCache>
            </c:numRef>
          </c:val>
          <c:extLst>
            <c:ext xmlns:c16="http://schemas.microsoft.com/office/drawing/2014/chart" uri="{C3380CC4-5D6E-409C-BE32-E72D297353CC}">
              <c16:uniqueId val="{00000000-802B-4D25-A0F0-E469BFA2E76F}"/>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262072.07783222082</c:v>
                </c:pt>
                <c:pt idx="1">
                  <c:v>262072.07783222082</c:v>
                </c:pt>
                <c:pt idx="2">
                  <c:v>262072.07783222082</c:v>
                </c:pt>
              </c:numCache>
            </c:numRef>
          </c:val>
          <c:extLst>
            <c:ext xmlns:c16="http://schemas.microsoft.com/office/drawing/2014/chart" uri="{C3380CC4-5D6E-409C-BE32-E72D297353CC}">
              <c16:uniqueId val="{00000001-802B-4D25-A0F0-E469BFA2E76F}"/>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1138539.6491228072</c:v>
                </c:pt>
                <c:pt idx="1">
                  <c:v>1079638.7624561407</c:v>
                </c:pt>
                <c:pt idx="2">
                  <c:v>978428.103033919</c:v>
                </c:pt>
                <c:pt idx="3">
                  <c:v>786155.00367286708</c:v>
                </c:pt>
              </c:numCache>
            </c:numRef>
          </c:val>
          <c:extLst>
            <c:ext xmlns:c16="http://schemas.microsoft.com/office/drawing/2014/chart" uri="{C3380CC4-5D6E-409C-BE32-E72D297353CC}">
              <c16:uniqueId val="{00000000-22B1-4203-AB04-A1151D5B6858}"/>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262072.07783222082</c:v>
                </c:pt>
                <c:pt idx="1">
                  <c:v>262072.07783222082</c:v>
                </c:pt>
                <c:pt idx="2">
                  <c:v>262072.07783222082</c:v>
                </c:pt>
                <c:pt idx="3">
                  <c:v>262072.07783222082</c:v>
                </c:pt>
              </c:numCache>
            </c:numRef>
          </c:val>
          <c:extLst>
            <c:ext xmlns:c16="http://schemas.microsoft.com/office/drawing/2014/chart" uri="{C3380CC4-5D6E-409C-BE32-E72D297353CC}">
              <c16:uniqueId val="{00000001-22B1-4203-AB04-A1151D5B6858}"/>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4.xml"/><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129960</xdr:colOff>
      <xdr:row>2</xdr:row>
      <xdr:rowOff>83520</xdr:rowOff>
    </xdr:from>
    <xdr:to>
      <xdr:col>8</xdr:col>
      <xdr:colOff>558660</xdr:colOff>
      <xdr:row>13</xdr:row>
      <xdr:rowOff>201960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118080</xdr:colOff>
      <xdr:row>21</xdr:row>
      <xdr:rowOff>24480</xdr:rowOff>
    </xdr:from>
    <xdr:to>
      <xdr:col>6</xdr:col>
      <xdr:colOff>410760</xdr:colOff>
      <xdr:row>22</xdr:row>
      <xdr:rowOff>37800</xdr:rowOff>
    </xdr:to>
    <xdr:pic>
      <xdr:nvPicPr>
        <xdr:cNvPr id="3" name="Image 3" descr="L'énergie éolienne - Icônes électronique gratuites">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450040" y="5253480"/>
          <a:ext cx="292680" cy="289440"/>
        </a:xfrm>
        <a:prstGeom prst="rect">
          <a:avLst/>
        </a:prstGeom>
        <a:ln w="0">
          <a:noFill/>
        </a:ln>
      </xdr:spPr>
    </xdr:pic>
    <xdr:clientData/>
  </xdr:twoCellAnchor>
  <xdr:twoCellAnchor editAs="oneCell">
    <xdr:from>
      <xdr:col>11</xdr:col>
      <xdr:colOff>59040</xdr:colOff>
      <xdr:row>25</xdr:row>
      <xdr:rowOff>18000</xdr:rowOff>
    </xdr:from>
    <xdr:to>
      <xdr:col>11</xdr:col>
      <xdr:colOff>318960</xdr:colOff>
      <xdr:row>26</xdr:row>
      <xdr:rowOff>15840</xdr:rowOff>
    </xdr:to>
    <xdr:pic>
      <xdr:nvPicPr>
        <xdr:cNvPr id="4" name="Image 8" descr="Panneau solaire - Icônes la technologie gratuites">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0509840" y="6437520"/>
          <a:ext cx="259920" cy="264600"/>
        </a:xfrm>
        <a:prstGeom prst="rect">
          <a:avLst/>
        </a:prstGeom>
        <a:ln w="0">
          <a:noFill/>
        </a:ln>
      </xdr:spPr>
    </xdr:pic>
    <xdr:clientData/>
  </xdr:twoCellAnchor>
  <xdr:twoCellAnchor editAs="oneCell">
    <xdr:from>
      <xdr:col>10</xdr:col>
      <xdr:colOff>763920</xdr:colOff>
      <xdr:row>22</xdr:row>
      <xdr:rowOff>286200</xdr:rowOff>
    </xdr:from>
    <xdr:to>
      <xdr:col>11</xdr:col>
      <xdr:colOff>372600</xdr:colOff>
      <xdr:row>24</xdr:row>
      <xdr:rowOff>10440</xdr:rowOff>
    </xdr:to>
    <xdr:pic>
      <xdr:nvPicPr>
        <xdr:cNvPr id="5" name="Image 10" descr="Valorisation de la matière organique par la méthanisation territoriale à  Bannalec par CVE Biogaz de Bannalec">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0388520" y="5791320"/>
          <a:ext cx="434880" cy="324360"/>
        </a:xfrm>
        <a:prstGeom prst="rect">
          <a:avLst/>
        </a:prstGeom>
        <a:ln w="0">
          <a:noFill/>
        </a:ln>
      </xdr:spPr>
    </xdr:pic>
    <xdr:clientData/>
  </xdr:twoCellAnchor>
  <xdr:twoCellAnchor editAs="oneCell">
    <xdr:from>
      <xdr:col>6</xdr:col>
      <xdr:colOff>46440</xdr:colOff>
      <xdr:row>22</xdr:row>
      <xdr:rowOff>286920</xdr:rowOff>
    </xdr:from>
    <xdr:to>
      <xdr:col>6</xdr:col>
      <xdr:colOff>458640</xdr:colOff>
      <xdr:row>24</xdr:row>
      <xdr:rowOff>30240</xdr:rowOff>
    </xdr:to>
    <xdr:pic>
      <xdr:nvPicPr>
        <xdr:cNvPr id="6" name="Image 2" descr="Valorisation de la matière organique par la méthanisation territoriale à  Bannalec par CVE Biogaz de Bannalec">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5"/>
        <a:stretch/>
      </xdr:blipFill>
      <xdr:spPr>
        <a:xfrm>
          <a:off x="5378400" y="5792040"/>
          <a:ext cx="412200" cy="343440"/>
        </a:xfrm>
        <a:prstGeom prst="rect">
          <a:avLst/>
        </a:prstGeom>
        <a:ln w="0">
          <a:noFill/>
        </a:ln>
      </xdr:spPr>
    </xdr:pic>
    <xdr:clientData/>
  </xdr:twoCellAnchor>
  <xdr:twoCellAnchor editAs="oneCell">
    <xdr:from>
      <xdr:col>6</xdr:col>
      <xdr:colOff>66240</xdr:colOff>
      <xdr:row>24</xdr:row>
      <xdr:rowOff>273960</xdr:rowOff>
    </xdr:from>
    <xdr:to>
      <xdr:col>6</xdr:col>
      <xdr:colOff>410760</xdr:colOff>
      <xdr:row>26</xdr:row>
      <xdr:rowOff>41400</xdr:rowOff>
    </xdr:to>
    <xdr:pic>
      <xdr:nvPicPr>
        <xdr:cNvPr id="7" name="Image 4" descr="Panneau solaire - Icônes la technologie gratuites">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6"/>
        <a:stretch/>
      </xdr:blipFill>
      <xdr:spPr>
        <a:xfrm>
          <a:off x="5398200" y="6379200"/>
          <a:ext cx="344520" cy="348480"/>
        </a:xfrm>
        <a:prstGeom prst="rect">
          <a:avLst/>
        </a:prstGeom>
        <a:ln w="0">
          <a:noFill/>
        </a:ln>
      </xdr:spPr>
    </xdr:pic>
    <xdr:clientData/>
  </xdr:twoCellAnchor>
  <xdr:twoCellAnchor editAs="oneCell">
    <xdr:from>
      <xdr:col>6</xdr:col>
      <xdr:colOff>75825</xdr:colOff>
      <xdr:row>30</xdr:row>
      <xdr:rowOff>257985</xdr:rowOff>
    </xdr:from>
    <xdr:to>
      <xdr:col>6</xdr:col>
      <xdr:colOff>405945</xdr:colOff>
      <xdr:row>31</xdr:row>
      <xdr:rowOff>267795</xdr:rowOff>
    </xdr:to>
    <xdr:pic>
      <xdr:nvPicPr>
        <xdr:cNvPr id="8" name="Image 5" descr="Stickers et autocollant flamm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twoCellAnchor>
  <xdr:twoCellAnchor editAs="oneCell">
    <xdr:from>
      <xdr:col>11</xdr:col>
      <xdr:colOff>52170</xdr:colOff>
      <xdr:row>30</xdr:row>
      <xdr:rowOff>282015</xdr:rowOff>
    </xdr:from>
    <xdr:to>
      <xdr:col>11</xdr:col>
      <xdr:colOff>377610</xdr:colOff>
      <xdr:row>32</xdr:row>
      <xdr:rowOff>14925</xdr:rowOff>
    </xdr:to>
    <xdr:pic>
      <xdr:nvPicPr>
        <xdr:cNvPr id="9" name="Image 7" descr="Stickers et autocollant flamme">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twoCellAnchor>
  <xdr:twoCellAnchor>
    <xdr:from>
      <xdr:col>12</xdr:col>
      <xdr:colOff>361080</xdr:colOff>
      <xdr:row>19</xdr:row>
      <xdr:rowOff>298080</xdr:rowOff>
    </xdr:from>
    <xdr:to>
      <xdr:col>12</xdr:col>
      <xdr:colOff>542520</xdr:colOff>
      <xdr:row>21</xdr:row>
      <xdr:rowOff>6840</xdr:rowOff>
    </xdr:to>
    <xdr:sp macro="" textlink="">
      <xdr:nvSpPr>
        <xdr:cNvPr id="10" name="Flèche : bas 6">
          <a:extLst>
            <a:ext uri="{FF2B5EF4-FFF2-40B4-BE49-F238E27FC236}">
              <a16:creationId xmlns:a16="http://schemas.microsoft.com/office/drawing/2014/main" id="{00000000-0008-0000-0100-00000A000000}"/>
            </a:ext>
          </a:extLst>
        </xdr:cNvPr>
        <xdr:cNvSpPr/>
      </xdr:nvSpPr>
      <xdr:spPr>
        <a:xfrm>
          <a:off x="11296080" y="4898520"/>
          <a:ext cx="181440" cy="3373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25</xdr:row>
      <xdr:rowOff>9360</xdr:rowOff>
    </xdr:from>
    <xdr:to>
      <xdr:col>15</xdr:col>
      <xdr:colOff>600480</xdr:colOff>
      <xdr:row>28</xdr:row>
      <xdr:rowOff>8640</xdr:rowOff>
    </xdr:to>
    <xdr:sp macro="" textlink="">
      <xdr:nvSpPr>
        <xdr:cNvPr id="11" name="Accolade fermante 12">
          <a:extLst>
            <a:ext uri="{FF2B5EF4-FFF2-40B4-BE49-F238E27FC236}">
              <a16:creationId xmlns:a16="http://schemas.microsoft.com/office/drawing/2014/main" id="{00000000-0008-0000-0100-00000B000000}"/>
            </a:ext>
          </a:extLst>
        </xdr:cNvPr>
        <xdr:cNvSpPr/>
      </xdr:nvSpPr>
      <xdr:spPr>
        <a:xfrm>
          <a:off x="14712840" y="6428880"/>
          <a:ext cx="552960" cy="8949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2</xdr:col>
      <xdr:colOff>436320</xdr:colOff>
      <xdr:row>21</xdr:row>
      <xdr:rowOff>15120</xdr:rowOff>
    </xdr:from>
    <xdr:to>
      <xdr:col>2</xdr:col>
      <xdr:colOff>617760</xdr:colOff>
      <xdr:row>22</xdr:row>
      <xdr:rowOff>18720</xdr:rowOff>
    </xdr:to>
    <xdr:sp macro="" textlink="">
      <xdr:nvSpPr>
        <xdr:cNvPr id="12" name="Flèche : bas 13">
          <a:extLst>
            <a:ext uri="{FF2B5EF4-FFF2-40B4-BE49-F238E27FC236}">
              <a16:creationId xmlns:a16="http://schemas.microsoft.com/office/drawing/2014/main" id="{00000000-0008-0000-0100-00000C000000}"/>
            </a:ext>
          </a:extLst>
        </xdr:cNvPr>
        <xdr:cNvSpPr/>
      </xdr:nvSpPr>
      <xdr:spPr>
        <a:xfrm>
          <a:off x="3338640" y="5244120"/>
          <a:ext cx="181440" cy="27972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89280</xdr:colOff>
      <xdr:row>43</xdr:row>
      <xdr:rowOff>309960</xdr:rowOff>
    </xdr:from>
    <xdr:to>
      <xdr:col>6</xdr:col>
      <xdr:colOff>381960</xdr:colOff>
      <xdr:row>44</xdr:row>
      <xdr:rowOff>285120</xdr:rowOff>
    </xdr:to>
    <xdr:pic>
      <xdr:nvPicPr>
        <xdr:cNvPr id="13" name="Image 11" descr="L'énergie éolienne - Icônes électronique gratuites">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a:stretch/>
      </xdr:blipFill>
      <xdr:spPr>
        <a:xfrm>
          <a:off x="5421240" y="9863280"/>
          <a:ext cx="292680" cy="289440"/>
        </a:xfrm>
        <a:prstGeom prst="rect">
          <a:avLst/>
        </a:prstGeom>
        <a:ln w="0">
          <a:noFill/>
        </a:ln>
      </xdr:spPr>
    </xdr:pic>
    <xdr:clientData/>
  </xdr:twoCellAnchor>
  <xdr:twoCellAnchor editAs="oneCell">
    <xdr:from>
      <xdr:col>11</xdr:col>
      <xdr:colOff>27000</xdr:colOff>
      <xdr:row>43</xdr:row>
      <xdr:rowOff>303480</xdr:rowOff>
    </xdr:from>
    <xdr:to>
      <xdr:col>11</xdr:col>
      <xdr:colOff>387720</xdr:colOff>
      <xdr:row>45</xdr:row>
      <xdr:rowOff>49320</xdr:rowOff>
    </xdr:to>
    <xdr:pic>
      <xdr:nvPicPr>
        <xdr:cNvPr id="14" name="Image 15" descr="L'énergie éolienne - Icônes électronique gratuites">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8"/>
        <a:stretch/>
      </xdr:blipFill>
      <xdr:spPr>
        <a:xfrm>
          <a:off x="10477800" y="9856800"/>
          <a:ext cx="360720" cy="355680"/>
        </a:xfrm>
        <a:prstGeom prst="rect">
          <a:avLst/>
        </a:prstGeom>
        <a:ln w="0">
          <a:noFill/>
        </a:ln>
      </xdr:spPr>
    </xdr:pic>
    <xdr:clientData/>
  </xdr:twoCellAnchor>
  <xdr:twoCellAnchor editAs="oneCell">
    <xdr:from>
      <xdr:col>11</xdr:col>
      <xdr:colOff>50040</xdr:colOff>
      <xdr:row>45</xdr:row>
      <xdr:rowOff>276120</xdr:rowOff>
    </xdr:from>
    <xdr:to>
      <xdr:col>11</xdr:col>
      <xdr:colOff>439560</xdr:colOff>
      <xdr:row>47</xdr:row>
      <xdr:rowOff>10080</xdr:rowOff>
    </xdr:to>
    <xdr:pic>
      <xdr:nvPicPr>
        <xdr:cNvPr id="15" name="Image 16" descr="Valorisation de la matière organique par la méthanisation territoriale à  Bannalec par CVE Biogaz de Bannalec">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a:stretch/>
      </xdr:blipFill>
      <xdr:spPr>
        <a:xfrm>
          <a:off x="10500840" y="10439280"/>
          <a:ext cx="389520" cy="324360"/>
        </a:xfrm>
        <a:prstGeom prst="rect">
          <a:avLst/>
        </a:prstGeom>
        <a:ln w="0">
          <a:noFill/>
        </a:ln>
      </xdr:spPr>
    </xdr:pic>
    <xdr:clientData/>
  </xdr:twoCellAnchor>
  <xdr:twoCellAnchor editAs="oneCell">
    <xdr:from>
      <xdr:col>6</xdr:col>
      <xdr:colOff>36720</xdr:colOff>
      <xdr:row>45</xdr:row>
      <xdr:rowOff>286560</xdr:rowOff>
    </xdr:from>
    <xdr:to>
      <xdr:col>6</xdr:col>
      <xdr:colOff>448920</xdr:colOff>
      <xdr:row>47</xdr:row>
      <xdr:rowOff>39600</xdr:rowOff>
    </xdr:to>
    <xdr:pic>
      <xdr:nvPicPr>
        <xdr:cNvPr id="16" name="Image 17" descr="Valorisation de la matière organique par la méthanisation territoriale à  Bannalec par CVE Biogaz de Bannalec">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5"/>
        <a:stretch/>
      </xdr:blipFill>
      <xdr:spPr>
        <a:xfrm>
          <a:off x="5368680" y="10449720"/>
          <a:ext cx="412200" cy="343440"/>
        </a:xfrm>
        <a:prstGeom prst="rect">
          <a:avLst/>
        </a:prstGeom>
        <a:ln w="0">
          <a:noFill/>
        </a:ln>
      </xdr:spPr>
    </xdr:pic>
    <xdr:clientData/>
  </xdr:twoCellAnchor>
  <xdr:twoCellAnchor editAs="oneCell">
    <xdr:from>
      <xdr:col>6</xdr:col>
      <xdr:colOff>75960</xdr:colOff>
      <xdr:row>47</xdr:row>
      <xdr:rowOff>263880</xdr:rowOff>
    </xdr:from>
    <xdr:to>
      <xdr:col>6</xdr:col>
      <xdr:colOff>420480</xdr:colOff>
      <xdr:row>49</xdr:row>
      <xdr:rowOff>21960</xdr:rowOff>
    </xdr:to>
    <xdr:pic>
      <xdr:nvPicPr>
        <xdr:cNvPr id="17" name="Image 18" descr="Panneau solaire - Icônes la technologie gratuites">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6"/>
        <a:stretch/>
      </xdr:blipFill>
      <xdr:spPr>
        <a:xfrm>
          <a:off x="5407920" y="11017440"/>
          <a:ext cx="344520" cy="348480"/>
        </a:xfrm>
        <a:prstGeom prst="rect">
          <a:avLst/>
        </a:prstGeom>
        <a:ln w="0">
          <a:noFill/>
        </a:ln>
      </xdr:spPr>
    </xdr:pic>
    <xdr:clientData/>
  </xdr:twoCellAnchor>
  <xdr:twoCellAnchor>
    <xdr:from>
      <xdr:col>2</xdr:col>
      <xdr:colOff>455760</xdr:colOff>
      <xdr:row>44</xdr:row>
      <xdr:rowOff>34200</xdr:rowOff>
    </xdr:from>
    <xdr:to>
      <xdr:col>2</xdr:col>
      <xdr:colOff>637200</xdr:colOff>
      <xdr:row>44</xdr:row>
      <xdr:rowOff>237960</xdr:rowOff>
    </xdr:to>
    <xdr:sp macro="" textlink="">
      <xdr:nvSpPr>
        <xdr:cNvPr id="20" name="Flèche : bas 23">
          <a:extLst>
            <a:ext uri="{FF2B5EF4-FFF2-40B4-BE49-F238E27FC236}">
              <a16:creationId xmlns:a16="http://schemas.microsoft.com/office/drawing/2014/main" id="{00000000-0008-0000-0100-000014000000}"/>
            </a:ext>
          </a:extLst>
        </xdr:cNvPr>
        <xdr:cNvSpPr/>
      </xdr:nvSpPr>
      <xdr:spPr>
        <a:xfrm>
          <a:off x="3358080" y="990180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60840</xdr:colOff>
      <xdr:row>67</xdr:row>
      <xdr:rowOff>33840</xdr:rowOff>
    </xdr:from>
    <xdr:to>
      <xdr:col>6</xdr:col>
      <xdr:colOff>353520</xdr:colOff>
      <xdr:row>68</xdr:row>
      <xdr:rowOff>27720</xdr:rowOff>
    </xdr:to>
    <xdr:pic>
      <xdr:nvPicPr>
        <xdr:cNvPr id="21" name="Image 24" descr="L'énergie éolienne - Icônes électronique gratuites">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2"/>
        <a:stretch/>
      </xdr:blipFill>
      <xdr:spPr>
        <a:xfrm>
          <a:off x="5392800" y="14597280"/>
          <a:ext cx="292680" cy="289440"/>
        </a:xfrm>
        <a:prstGeom prst="rect">
          <a:avLst/>
        </a:prstGeom>
        <a:ln w="0">
          <a:noFill/>
        </a:ln>
      </xdr:spPr>
    </xdr:pic>
    <xdr:clientData/>
  </xdr:twoCellAnchor>
  <xdr:twoCellAnchor editAs="oneCell">
    <xdr:from>
      <xdr:col>11</xdr:col>
      <xdr:colOff>2520</xdr:colOff>
      <xdr:row>69</xdr:row>
      <xdr:rowOff>0</xdr:rowOff>
    </xdr:from>
    <xdr:to>
      <xdr:col>11</xdr:col>
      <xdr:colOff>392040</xdr:colOff>
      <xdr:row>70</xdr:row>
      <xdr:rowOff>29160</xdr:rowOff>
    </xdr:to>
    <xdr:pic>
      <xdr:nvPicPr>
        <xdr:cNvPr id="22" name="Image 27" descr="Valorisation de la matière organique par la méthanisation territoriale à  Bannalec par CVE Biogaz de Bannalec">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4"/>
        <a:stretch/>
      </xdr:blipFill>
      <xdr:spPr>
        <a:xfrm>
          <a:off x="10453320" y="15154200"/>
          <a:ext cx="389520" cy="324360"/>
        </a:xfrm>
        <a:prstGeom prst="rect">
          <a:avLst/>
        </a:prstGeom>
        <a:ln w="0">
          <a:noFill/>
        </a:ln>
      </xdr:spPr>
    </xdr:pic>
    <xdr:clientData/>
  </xdr:twoCellAnchor>
  <xdr:twoCellAnchor editAs="oneCell">
    <xdr:from>
      <xdr:col>6</xdr:col>
      <xdr:colOff>27360</xdr:colOff>
      <xdr:row>68</xdr:row>
      <xdr:rowOff>267480</xdr:rowOff>
    </xdr:from>
    <xdr:to>
      <xdr:col>6</xdr:col>
      <xdr:colOff>439560</xdr:colOff>
      <xdr:row>70</xdr:row>
      <xdr:rowOff>20520</xdr:rowOff>
    </xdr:to>
    <xdr:pic>
      <xdr:nvPicPr>
        <xdr:cNvPr id="23" name="Image 28" descr="Valorisation de la matière organique par la méthanisation territoriale à  Bannalec par CVE Biogaz de Bannalec">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5"/>
        <a:stretch/>
      </xdr:blipFill>
      <xdr:spPr>
        <a:xfrm>
          <a:off x="5359320" y="15126480"/>
          <a:ext cx="412200" cy="343440"/>
        </a:xfrm>
        <a:prstGeom prst="rect">
          <a:avLst/>
        </a:prstGeom>
        <a:ln w="0">
          <a:noFill/>
        </a:ln>
      </xdr:spPr>
    </xdr:pic>
    <xdr:clientData/>
  </xdr:twoCellAnchor>
  <xdr:twoCellAnchor editAs="oneCell">
    <xdr:from>
      <xdr:col>6</xdr:col>
      <xdr:colOff>85320</xdr:colOff>
      <xdr:row>70</xdr:row>
      <xdr:rowOff>292680</xdr:rowOff>
    </xdr:from>
    <xdr:to>
      <xdr:col>6</xdr:col>
      <xdr:colOff>429840</xdr:colOff>
      <xdr:row>72</xdr:row>
      <xdr:rowOff>50760</xdr:rowOff>
    </xdr:to>
    <xdr:pic>
      <xdr:nvPicPr>
        <xdr:cNvPr id="24" name="Image 29" descr="Panneau solaire - Icônes la technologie gratuites">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6"/>
        <a:stretch/>
      </xdr:blipFill>
      <xdr:spPr>
        <a:xfrm>
          <a:off x="5417280" y="15742080"/>
          <a:ext cx="344520" cy="348480"/>
        </a:xfrm>
        <a:prstGeom prst="rect">
          <a:avLst/>
        </a:prstGeom>
        <a:ln w="0">
          <a:noFill/>
        </a:ln>
      </xdr:spPr>
    </xdr:pic>
    <xdr:clientData/>
  </xdr:twoCellAnchor>
  <xdr:twoCellAnchor>
    <xdr:from>
      <xdr:col>2</xdr:col>
      <xdr:colOff>455760</xdr:colOff>
      <xdr:row>67</xdr:row>
      <xdr:rowOff>53280</xdr:rowOff>
    </xdr:from>
    <xdr:to>
      <xdr:col>2</xdr:col>
      <xdr:colOff>637200</xdr:colOff>
      <xdr:row>67</xdr:row>
      <xdr:rowOff>257040</xdr:rowOff>
    </xdr:to>
    <xdr:sp macro="" textlink="">
      <xdr:nvSpPr>
        <xdr:cNvPr id="27" name="Flèche : bas 34">
          <a:extLst>
            <a:ext uri="{FF2B5EF4-FFF2-40B4-BE49-F238E27FC236}">
              <a16:creationId xmlns:a16="http://schemas.microsoft.com/office/drawing/2014/main" id="{00000000-0008-0000-0100-00001B000000}"/>
            </a:ext>
          </a:extLst>
        </xdr:cNvPr>
        <xdr:cNvSpPr/>
      </xdr:nvSpPr>
      <xdr:spPr>
        <a:xfrm>
          <a:off x="3358080" y="1461672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11</xdr:col>
      <xdr:colOff>7920</xdr:colOff>
      <xdr:row>21</xdr:row>
      <xdr:rowOff>27360</xdr:rowOff>
    </xdr:from>
    <xdr:to>
      <xdr:col>11</xdr:col>
      <xdr:colOff>368640</xdr:colOff>
      <xdr:row>22</xdr:row>
      <xdr:rowOff>106920</xdr:rowOff>
    </xdr:to>
    <xdr:pic>
      <xdr:nvPicPr>
        <xdr:cNvPr id="28" name="Image 35" descr="L'énergie éolienne - Icônes électronique gratuites">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8"/>
        <a:stretch/>
      </xdr:blipFill>
      <xdr:spPr>
        <a:xfrm>
          <a:off x="10458720" y="5256360"/>
          <a:ext cx="360720" cy="355680"/>
        </a:xfrm>
        <a:prstGeom prst="rect">
          <a:avLst/>
        </a:prstGeom>
        <a:ln w="0">
          <a:noFill/>
        </a:ln>
      </xdr:spPr>
    </xdr:pic>
    <xdr:clientData/>
  </xdr:twoCellAnchor>
  <xdr:twoCellAnchor editAs="oneCell">
    <xdr:from>
      <xdr:col>11</xdr:col>
      <xdr:colOff>17280</xdr:colOff>
      <xdr:row>66</xdr:row>
      <xdr:rowOff>275040</xdr:rowOff>
    </xdr:from>
    <xdr:to>
      <xdr:col>11</xdr:col>
      <xdr:colOff>378000</xdr:colOff>
      <xdr:row>68</xdr:row>
      <xdr:rowOff>20880</xdr:rowOff>
    </xdr:to>
    <xdr:pic>
      <xdr:nvPicPr>
        <xdr:cNvPr id="29" name="Image 36" descr="L'énergie éolienne - Icônes électronique gratuites">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8"/>
        <a:stretch/>
      </xdr:blipFill>
      <xdr:spPr>
        <a:xfrm>
          <a:off x="10468080" y="14524200"/>
          <a:ext cx="360720" cy="355680"/>
        </a:xfrm>
        <a:prstGeom prst="rect">
          <a:avLst/>
        </a:prstGeom>
        <a:ln w="0">
          <a:noFill/>
        </a:ln>
      </xdr:spPr>
    </xdr:pic>
    <xdr:clientData/>
  </xdr:twoCellAnchor>
  <xdr:twoCellAnchor editAs="oneCell">
    <xdr:from>
      <xdr:col>11</xdr:col>
      <xdr:colOff>106920</xdr:colOff>
      <xdr:row>48</xdr:row>
      <xdr:rowOff>8280</xdr:rowOff>
    </xdr:from>
    <xdr:to>
      <xdr:col>11</xdr:col>
      <xdr:colOff>366840</xdr:colOff>
      <xdr:row>48</xdr:row>
      <xdr:rowOff>273600</xdr:rowOff>
    </xdr:to>
    <xdr:pic>
      <xdr:nvPicPr>
        <xdr:cNvPr id="30" name="Image 40" descr="Panneau solaire - Icônes la technologie gratuites">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3"/>
        <a:stretch/>
      </xdr:blipFill>
      <xdr:spPr>
        <a:xfrm>
          <a:off x="10557720" y="11057040"/>
          <a:ext cx="259920" cy="265320"/>
        </a:xfrm>
        <a:prstGeom prst="rect">
          <a:avLst/>
        </a:prstGeom>
        <a:ln w="0">
          <a:noFill/>
        </a:ln>
      </xdr:spPr>
    </xdr:pic>
    <xdr:clientData/>
  </xdr:twoCellAnchor>
  <xdr:twoCellAnchor editAs="oneCell">
    <xdr:from>
      <xdr:col>11</xdr:col>
      <xdr:colOff>59040</xdr:colOff>
      <xdr:row>71</xdr:row>
      <xdr:rowOff>17640</xdr:rowOff>
    </xdr:from>
    <xdr:to>
      <xdr:col>11</xdr:col>
      <xdr:colOff>318960</xdr:colOff>
      <xdr:row>71</xdr:row>
      <xdr:rowOff>282960</xdr:rowOff>
    </xdr:to>
    <xdr:pic>
      <xdr:nvPicPr>
        <xdr:cNvPr id="31" name="Image 41" descr="Panneau solaire - Icônes la technologie gratuites">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3"/>
        <a:stretch/>
      </xdr:blipFill>
      <xdr:spPr>
        <a:xfrm>
          <a:off x="10509840" y="15762240"/>
          <a:ext cx="259920" cy="265320"/>
        </a:xfrm>
        <a:prstGeom prst="rect">
          <a:avLst/>
        </a:prstGeom>
        <a:ln w="0">
          <a:noFill/>
        </a:ln>
      </xdr:spPr>
    </xdr:pic>
    <xdr:clientData/>
  </xdr:twoCellAnchor>
  <xdr:twoCellAnchor>
    <xdr:from>
      <xdr:col>12</xdr:col>
      <xdr:colOff>371160</xdr:colOff>
      <xdr:row>43</xdr:row>
      <xdr:rowOff>3240</xdr:rowOff>
    </xdr:from>
    <xdr:to>
      <xdr:col>12</xdr:col>
      <xdr:colOff>552600</xdr:colOff>
      <xdr:row>43</xdr:row>
      <xdr:rowOff>311760</xdr:rowOff>
    </xdr:to>
    <xdr:sp macro="" textlink="">
      <xdr:nvSpPr>
        <xdr:cNvPr id="32" name="Flèche : bas 38">
          <a:extLst>
            <a:ext uri="{FF2B5EF4-FFF2-40B4-BE49-F238E27FC236}">
              <a16:creationId xmlns:a16="http://schemas.microsoft.com/office/drawing/2014/main" id="{00000000-0008-0000-0100-000020000000}"/>
            </a:ext>
          </a:extLst>
        </xdr:cNvPr>
        <xdr:cNvSpPr/>
      </xdr:nvSpPr>
      <xdr:spPr>
        <a:xfrm>
          <a:off x="11306160" y="955656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12</xdr:col>
      <xdr:colOff>361440</xdr:colOff>
      <xdr:row>66</xdr:row>
      <xdr:rowOff>3240</xdr:rowOff>
    </xdr:from>
    <xdr:to>
      <xdr:col>12</xdr:col>
      <xdr:colOff>542880</xdr:colOff>
      <xdr:row>66</xdr:row>
      <xdr:rowOff>311760</xdr:rowOff>
    </xdr:to>
    <xdr:sp macro="" textlink="">
      <xdr:nvSpPr>
        <xdr:cNvPr id="33" name="Flèche : bas 39">
          <a:extLst>
            <a:ext uri="{FF2B5EF4-FFF2-40B4-BE49-F238E27FC236}">
              <a16:creationId xmlns:a16="http://schemas.microsoft.com/office/drawing/2014/main" id="{00000000-0008-0000-0100-000021000000}"/>
            </a:ext>
          </a:extLst>
        </xdr:cNvPr>
        <xdr:cNvSpPr/>
      </xdr:nvSpPr>
      <xdr:spPr>
        <a:xfrm>
          <a:off x="11296440" y="1425240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9720</xdr:rowOff>
    </xdr:from>
    <xdr:to>
      <xdr:col>15</xdr:col>
      <xdr:colOff>600480</xdr:colOff>
      <xdr:row>51</xdr:row>
      <xdr:rowOff>9000</xdr:rowOff>
    </xdr:to>
    <xdr:sp macro="" textlink="">
      <xdr:nvSpPr>
        <xdr:cNvPr id="34" name="Accolade fermante 42">
          <a:extLst>
            <a:ext uri="{FF2B5EF4-FFF2-40B4-BE49-F238E27FC236}">
              <a16:creationId xmlns:a16="http://schemas.microsoft.com/office/drawing/2014/main" id="{00000000-0008-0000-0100-000022000000}"/>
            </a:ext>
          </a:extLst>
        </xdr:cNvPr>
        <xdr:cNvSpPr/>
      </xdr:nvSpPr>
      <xdr:spPr>
        <a:xfrm>
          <a:off x="14712840" y="1105848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35" name="Accolade fermante 43">
          <a:extLst>
            <a:ext uri="{FF2B5EF4-FFF2-40B4-BE49-F238E27FC236}">
              <a16:creationId xmlns:a16="http://schemas.microsoft.com/office/drawing/2014/main" id="{00000000-0008-0000-0100-000023000000}"/>
            </a:ext>
          </a:extLst>
        </xdr:cNvPr>
        <xdr:cNvSpPr/>
      </xdr:nvSpPr>
      <xdr:spPr>
        <a:xfrm>
          <a:off x="14712840" y="1575432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66240</xdr:colOff>
      <xdr:row>47</xdr:row>
      <xdr:rowOff>273960</xdr:rowOff>
    </xdr:from>
    <xdr:ext cx="344520" cy="348465"/>
    <xdr:pic>
      <xdr:nvPicPr>
        <xdr:cNvPr id="45" name="Image 4" descr="Panneau solaire - Icônes la technologie gratuites">
          <a:extLst>
            <a:ext uri="{FF2B5EF4-FFF2-40B4-BE49-F238E27FC236}">
              <a16:creationId xmlns:a16="http://schemas.microsoft.com/office/drawing/2014/main" id="{9F0B1258-56CC-4B40-A7BD-82085BE0FC2E}"/>
            </a:ext>
          </a:extLst>
        </xdr:cNvPr>
        <xdr:cNvPicPr/>
      </xdr:nvPicPr>
      <xdr:blipFill>
        <a:blip xmlns:r="http://schemas.openxmlformats.org/officeDocument/2006/relationships" r:embed="rId6"/>
        <a:stretch/>
      </xdr:blipFill>
      <xdr:spPr>
        <a:xfrm>
          <a:off x="5104965" y="6303285"/>
          <a:ext cx="344520" cy="348465"/>
        </a:xfrm>
        <a:prstGeom prst="rect">
          <a:avLst/>
        </a:prstGeom>
        <a:ln w="0">
          <a:noFill/>
        </a:ln>
      </xdr:spPr>
    </xdr:pic>
    <xdr:clientData/>
  </xdr:oneCellAnchor>
  <xdr:oneCellAnchor>
    <xdr:from>
      <xdr:col>6</xdr:col>
      <xdr:colOff>75825</xdr:colOff>
      <xdr:row>53</xdr:row>
      <xdr:rowOff>257985</xdr:rowOff>
    </xdr:from>
    <xdr:ext cx="330120" cy="324135"/>
    <xdr:pic>
      <xdr:nvPicPr>
        <xdr:cNvPr id="46" name="Image 5" descr="Stickers et autocollant flamme">
          <a:extLst>
            <a:ext uri="{FF2B5EF4-FFF2-40B4-BE49-F238E27FC236}">
              <a16:creationId xmlns:a16="http://schemas.microsoft.com/office/drawing/2014/main" id="{D054734C-18CA-40B7-90B9-A4454A0F88C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oneCellAnchor>
  <xdr:oneCellAnchor>
    <xdr:from>
      <xdr:col>11</xdr:col>
      <xdr:colOff>52170</xdr:colOff>
      <xdr:row>53</xdr:row>
      <xdr:rowOff>282015</xdr:rowOff>
    </xdr:from>
    <xdr:ext cx="325440" cy="323460"/>
    <xdr:pic>
      <xdr:nvPicPr>
        <xdr:cNvPr id="47" name="Image 7" descr="Stickers et autocollant flamme">
          <a:extLst>
            <a:ext uri="{FF2B5EF4-FFF2-40B4-BE49-F238E27FC236}">
              <a16:creationId xmlns:a16="http://schemas.microsoft.com/office/drawing/2014/main" id="{44C1B800-8680-413D-88B4-85FF10F9954B}"/>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oneCellAnchor>
  <xdr:twoCellAnchor>
    <xdr:from>
      <xdr:col>12</xdr:col>
      <xdr:colOff>361080</xdr:colOff>
      <xdr:row>42</xdr:row>
      <xdr:rowOff>298080</xdr:rowOff>
    </xdr:from>
    <xdr:to>
      <xdr:col>12</xdr:col>
      <xdr:colOff>542520</xdr:colOff>
      <xdr:row>44</xdr:row>
      <xdr:rowOff>6840</xdr:rowOff>
    </xdr:to>
    <xdr:sp macro="" textlink="">
      <xdr:nvSpPr>
        <xdr:cNvPr id="48" name="Flèche : bas 6">
          <a:extLst>
            <a:ext uri="{FF2B5EF4-FFF2-40B4-BE49-F238E27FC236}">
              <a16:creationId xmlns:a16="http://schemas.microsoft.com/office/drawing/2014/main" id="{E466E148-F5D0-4891-8593-99FD5FB9B509}"/>
            </a:ext>
          </a:extLst>
        </xdr:cNvPr>
        <xdr:cNvSpPr/>
      </xdr:nvSpPr>
      <xdr:spPr>
        <a:xfrm>
          <a:off x="10695705" y="4822455"/>
          <a:ext cx="181440" cy="33741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9360</xdr:rowOff>
    </xdr:from>
    <xdr:to>
      <xdr:col>15</xdr:col>
      <xdr:colOff>600480</xdr:colOff>
      <xdr:row>51</xdr:row>
      <xdr:rowOff>8640</xdr:rowOff>
    </xdr:to>
    <xdr:sp macro="" textlink="">
      <xdr:nvSpPr>
        <xdr:cNvPr id="49" name="Accolade fermante 12">
          <a:extLst>
            <a:ext uri="{FF2B5EF4-FFF2-40B4-BE49-F238E27FC236}">
              <a16:creationId xmlns:a16="http://schemas.microsoft.com/office/drawing/2014/main" id="{E2242BBC-3319-4D3D-87C7-1CB112AB85AC}"/>
            </a:ext>
          </a:extLst>
        </xdr:cNvPr>
        <xdr:cNvSpPr/>
      </xdr:nvSpPr>
      <xdr:spPr>
        <a:xfrm>
          <a:off x="13906395" y="6353010"/>
          <a:ext cx="552960" cy="8946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12</xdr:col>
      <xdr:colOff>371160</xdr:colOff>
      <xdr:row>66</xdr:row>
      <xdr:rowOff>3240</xdr:rowOff>
    </xdr:from>
    <xdr:to>
      <xdr:col>12</xdr:col>
      <xdr:colOff>552600</xdr:colOff>
      <xdr:row>66</xdr:row>
      <xdr:rowOff>311760</xdr:rowOff>
    </xdr:to>
    <xdr:sp macro="" textlink="">
      <xdr:nvSpPr>
        <xdr:cNvPr id="59" name="Flèche : bas 38">
          <a:extLst>
            <a:ext uri="{FF2B5EF4-FFF2-40B4-BE49-F238E27FC236}">
              <a16:creationId xmlns:a16="http://schemas.microsoft.com/office/drawing/2014/main" id="{814775DD-51F0-4FF7-9BD9-3330A2A1997E}"/>
            </a:ext>
          </a:extLst>
        </xdr:cNvPr>
        <xdr:cNvSpPr/>
      </xdr:nvSpPr>
      <xdr:spPr>
        <a:xfrm>
          <a:off x="10705785" y="10756965"/>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60" name="Accolade fermante 42">
          <a:extLst>
            <a:ext uri="{FF2B5EF4-FFF2-40B4-BE49-F238E27FC236}">
              <a16:creationId xmlns:a16="http://schemas.microsoft.com/office/drawing/2014/main" id="{3277E97C-C39B-4F44-A3DC-964F75A95DF5}"/>
            </a:ext>
          </a:extLst>
        </xdr:cNvPr>
        <xdr:cNvSpPr/>
      </xdr:nvSpPr>
      <xdr:spPr>
        <a:xfrm>
          <a:off x="13906395" y="1225887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75825</xdr:colOff>
      <xdr:row>76</xdr:row>
      <xdr:rowOff>257985</xdr:rowOff>
    </xdr:from>
    <xdr:ext cx="330120" cy="324135"/>
    <xdr:pic>
      <xdr:nvPicPr>
        <xdr:cNvPr id="66" name="Image 5" descr="Stickers et autocollant flamme">
          <a:extLst>
            <a:ext uri="{FF2B5EF4-FFF2-40B4-BE49-F238E27FC236}">
              <a16:creationId xmlns:a16="http://schemas.microsoft.com/office/drawing/2014/main" id="{FD7F41E5-98FC-4B25-8613-911B688711CD}"/>
            </a:ext>
          </a:extLst>
        </xdr:cNvPr>
        <xdr:cNvPicPr/>
      </xdr:nvPicPr>
      <xdr:blipFill>
        <a:blip xmlns:r="http://schemas.openxmlformats.org/officeDocument/2006/relationships" r:embed="rId7"/>
        <a:stretch/>
      </xdr:blipFill>
      <xdr:spPr>
        <a:xfrm>
          <a:off x="5114550" y="14031135"/>
          <a:ext cx="330120" cy="324135"/>
        </a:xfrm>
        <a:prstGeom prst="rect">
          <a:avLst/>
        </a:prstGeom>
        <a:ln w="0">
          <a:noFill/>
        </a:ln>
      </xdr:spPr>
    </xdr:pic>
    <xdr:clientData/>
  </xdr:oneCellAnchor>
  <xdr:oneCellAnchor>
    <xdr:from>
      <xdr:col>11</xdr:col>
      <xdr:colOff>52170</xdr:colOff>
      <xdr:row>76</xdr:row>
      <xdr:rowOff>282015</xdr:rowOff>
    </xdr:from>
    <xdr:ext cx="325440" cy="323460"/>
    <xdr:pic>
      <xdr:nvPicPr>
        <xdr:cNvPr id="67" name="Image 7" descr="Stickers et autocollant flamme">
          <a:extLst>
            <a:ext uri="{FF2B5EF4-FFF2-40B4-BE49-F238E27FC236}">
              <a16:creationId xmlns:a16="http://schemas.microsoft.com/office/drawing/2014/main" id="{F95414E6-C714-4B04-AB3A-5F6C7BCF57C2}"/>
            </a:ext>
          </a:extLst>
        </xdr:cNvPr>
        <xdr:cNvPicPr/>
      </xdr:nvPicPr>
      <xdr:blipFill>
        <a:blip xmlns:r="http://schemas.openxmlformats.org/officeDocument/2006/relationships" r:embed="rId7"/>
        <a:stretch/>
      </xdr:blipFill>
      <xdr:spPr>
        <a:xfrm>
          <a:off x="9929595" y="14055165"/>
          <a:ext cx="325440" cy="323460"/>
        </a:xfrm>
        <a:prstGeom prst="rect">
          <a:avLst/>
        </a:prstGeom>
        <a:ln w="0">
          <a:noFill/>
        </a:ln>
      </xdr:spPr>
    </xdr:pic>
    <xdr:clientData/>
  </xdr:oneCellAnchor>
  <xdr:twoCellAnchor>
    <xdr:from>
      <xdr:col>12</xdr:col>
      <xdr:colOff>361080</xdr:colOff>
      <xdr:row>65</xdr:row>
      <xdr:rowOff>298080</xdr:rowOff>
    </xdr:from>
    <xdr:to>
      <xdr:col>12</xdr:col>
      <xdr:colOff>542520</xdr:colOff>
      <xdr:row>67</xdr:row>
      <xdr:rowOff>6840</xdr:rowOff>
    </xdr:to>
    <xdr:sp macro="" textlink="">
      <xdr:nvSpPr>
        <xdr:cNvPr id="68" name="Flèche : bas 6">
          <a:extLst>
            <a:ext uri="{FF2B5EF4-FFF2-40B4-BE49-F238E27FC236}">
              <a16:creationId xmlns:a16="http://schemas.microsoft.com/office/drawing/2014/main" id="{0336808D-1956-4BBD-821F-C21268C1F9CC}"/>
            </a:ext>
          </a:extLst>
        </xdr:cNvPr>
        <xdr:cNvSpPr/>
      </xdr:nvSpPr>
      <xdr:spPr>
        <a:xfrm>
          <a:off x="10695705" y="10756530"/>
          <a:ext cx="181440" cy="31836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9360</xdr:rowOff>
    </xdr:from>
    <xdr:to>
      <xdr:col>15</xdr:col>
      <xdr:colOff>600480</xdr:colOff>
      <xdr:row>74</xdr:row>
      <xdr:rowOff>8640</xdr:rowOff>
    </xdr:to>
    <xdr:sp macro="" textlink="">
      <xdr:nvSpPr>
        <xdr:cNvPr id="69" name="Accolade fermante 12">
          <a:extLst>
            <a:ext uri="{FF2B5EF4-FFF2-40B4-BE49-F238E27FC236}">
              <a16:creationId xmlns:a16="http://schemas.microsoft.com/office/drawing/2014/main" id="{C3DD21E9-4A47-4969-8A2D-5915DC6A23DD}"/>
            </a:ext>
          </a:extLst>
        </xdr:cNvPr>
        <xdr:cNvSpPr/>
      </xdr:nvSpPr>
      <xdr:spPr>
        <a:xfrm>
          <a:off x="13906395" y="1225851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95250</xdr:colOff>
      <xdr:row>74</xdr:row>
      <xdr:rowOff>152400</xdr:rowOff>
    </xdr:from>
    <xdr:to>
      <xdr:col>3</xdr:col>
      <xdr:colOff>809625</xdr:colOff>
      <xdr:row>84</xdr:row>
      <xdr:rowOff>190499</xdr:rowOff>
    </xdr:to>
    <xdr:graphicFrame macro="">
      <xdr:nvGraphicFramePr>
        <xdr:cNvPr id="18" name="Graphique 17">
          <a:extLst>
            <a:ext uri="{FF2B5EF4-FFF2-40B4-BE49-F238E27FC236}">
              <a16:creationId xmlns:a16="http://schemas.microsoft.com/office/drawing/2014/main" id="{2C3B6AA4-7311-415F-9AB8-DF70BC601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57150</xdr:colOff>
      <xdr:row>28</xdr:row>
      <xdr:rowOff>200025</xdr:rowOff>
    </xdr:from>
    <xdr:to>
      <xdr:col>3</xdr:col>
      <xdr:colOff>819150</xdr:colOff>
      <xdr:row>38</xdr:row>
      <xdr:rowOff>171450</xdr:rowOff>
    </xdr:to>
    <xdr:graphicFrame macro="">
      <xdr:nvGraphicFramePr>
        <xdr:cNvPr id="19" name="Graphique 18">
          <a:extLst>
            <a:ext uri="{FF2B5EF4-FFF2-40B4-BE49-F238E27FC236}">
              <a16:creationId xmlns:a16="http://schemas.microsoft.com/office/drawing/2014/main" id="{E4C46931-5F09-4361-BB02-4A139D66A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47625</xdr:colOff>
      <xdr:row>51</xdr:row>
      <xdr:rowOff>123825</xdr:rowOff>
    </xdr:from>
    <xdr:to>
      <xdr:col>3</xdr:col>
      <xdr:colOff>809625</xdr:colOff>
      <xdr:row>61</xdr:row>
      <xdr:rowOff>190500</xdr:rowOff>
    </xdr:to>
    <xdr:graphicFrame macro="">
      <xdr:nvGraphicFramePr>
        <xdr:cNvPr id="25" name="Graphique 24">
          <a:extLst>
            <a:ext uri="{FF2B5EF4-FFF2-40B4-BE49-F238E27FC236}">
              <a16:creationId xmlns:a16="http://schemas.microsoft.com/office/drawing/2014/main" id="{A9DC472B-A8FA-4030-ACD7-67E83222F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24</xdr:row>
      <xdr:rowOff>95250</xdr:rowOff>
    </xdr:from>
    <xdr:to>
      <xdr:col>1</xdr:col>
      <xdr:colOff>676275</xdr:colOff>
      <xdr:row>38</xdr:row>
      <xdr:rowOff>171450</xdr:rowOff>
    </xdr:to>
    <xdr:graphicFrame macro="">
      <xdr:nvGraphicFramePr>
        <xdr:cNvPr id="3" name="Graphique 2">
          <a:extLst>
            <a:ext uri="{FF2B5EF4-FFF2-40B4-BE49-F238E27FC236}">
              <a16:creationId xmlns:a16="http://schemas.microsoft.com/office/drawing/2014/main" id="{D4B7EC28-0E1C-D2A3-72A4-BD47D42B0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xdr:colOff>
      <xdr:row>24</xdr:row>
      <xdr:rowOff>95250</xdr:rowOff>
    </xdr:from>
    <xdr:to>
      <xdr:col>7</xdr:col>
      <xdr:colOff>790575</xdr:colOff>
      <xdr:row>38</xdr:row>
      <xdr:rowOff>171450</xdr:rowOff>
    </xdr:to>
    <xdr:graphicFrame macro="">
      <xdr:nvGraphicFramePr>
        <xdr:cNvPr id="4" name="Graphique 3">
          <a:extLst>
            <a:ext uri="{FF2B5EF4-FFF2-40B4-BE49-F238E27FC236}">
              <a16:creationId xmlns:a16="http://schemas.microsoft.com/office/drawing/2014/main" id="{A5A72987-3AB8-4259-B5E0-678723958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952500</xdr:colOff>
      <xdr:row>24</xdr:row>
      <xdr:rowOff>104775</xdr:rowOff>
    </xdr:from>
    <xdr:to>
      <xdr:col>13</xdr:col>
      <xdr:colOff>400050</xdr:colOff>
      <xdr:row>38</xdr:row>
      <xdr:rowOff>180975</xdr:rowOff>
    </xdr:to>
    <xdr:graphicFrame macro="">
      <xdr:nvGraphicFramePr>
        <xdr:cNvPr id="5" name="Graphique 4">
          <a:extLst>
            <a:ext uri="{FF2B5EF4-FFF2-40B4-BE49-F238E27FC236}">
              <a16:creationId xmlns:a16="http://schemas.microsoft.com/office/drawing/2014/main" id="{1C93DA3D-9463-4625-8438-B8BEB6A46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K568" totalsRowShown="0">
  <autoFilter ref="A1:AK568" xr:uid="{00000000-0009-0000-0100-000001000000}"/>
  <tableColumns count="37">
    <tableColumn id="1" xr3:uid="{00000000-0010-0000-0000-000001000000}" name="Colonne1"/>
    <tableColumn id="2" xr3:uid="{00000000-0010-0000-0000-000002000000}" name="Colonne2"/>
    <tableColumn id="3" xr3:uid="{00000000-0010-0000-0000-000003000000}" name="Colonne3"/>
    <tableColumn id="4" xr3:uid="{00000000-0010-0000-0000-000004000000}" name="Colonne34"/>
    <tableColumn id="5" xr3:uid="{00000000-0010-0000-0000-000005000000}" name="Colonne4"/>
    <tableColumn id="6" xr3:uid="{00000000-0010-0000-0000-000006000000}" name="Colonne5"/>
    <tableColumn id="7" xr3:uid="{00000000-0010-0000-0000-000007000000}" name="Colonne6"/>
    <tableColumn id="8" xr3:uid="{00000000-0010-0000-0000-000008000000}" name="Colonne7"/>
    <tableColumn id="9" xr3:uid="{00000000-0010-0000-0000-000009000000}" name="Colonne8"/>
    <tableColumn id="10" xr3:uid="{00000000-0010-0000-0000-00000A000000}" name="Colonne9"/>
    <tableColumn id="11" xr3:uid="{00000000-0010-0000-0000-00000B000000}" name="Colonne10"/>
    <tableColumn id="12" xr3:uid="{00000000-0010-0000-0000-00000C000000}" name="Colonne11"/>
    <tableColumn id="13" xr3:uid="{00000000-0010-0000-0000-00000D000000}" name="Colonne12"/>
    <tableColumn id="14" xr3:uid="{00000000-0010-0000-0000-00000E000000}" name="Colonne13"/>
    <tableColumn id="15" xr3:uid="{00000000-0010-0000-0000-00000F000000}" name="Colonne14"/>
    <tableColumn id="16" xr3:uid="{00000000-0010-0000-0000-000010000000}" name="Colonne15"/>
    <tableColumn id="17" xr3:uid="{00000000-0010-0000-0000-000011000000}" name="Colonne16"/>
    <tableColumn id="18" xr3:uid="{00000000-0010-0000-0000-000012000000}" name="Colonne17"/>
    <tableColumn id="19" xr3:uid="{00000000-0010-0000-0000-000013000000}" name="Colonne18"/>
    <tableColumn id="20" xr3:uid="{00000000-0010-0000-0000-000014000000}" name="Colonne19"/>
    <tableColumn id="21" xr3:uid="{00000000-0010-0000-0000-000015000000}" name="Colonne192"/>
    <tableColumn id="22" xr3:uid="{00000000-0010-0000-0000-000016000000}" name="Colonne20"/>
    <tableColumn id="23" xr3:uid="{00000000-0010-0000-0000-000017000000}" name="Colonne21"/>
    <tableColumn id="24" xr3:uid="{00000000-0010-0000-0000-000018000000}" name="Colonne22"/>
    <tableColumn id="25" xr3:uid="{00000000-0010-0000-0000-000019000000}" name="Colonne23"/>
    <tableColumn id="26" xr3:uid="{00000000-0010-0000-0000-00001A000000}" name="Colonne24"/>
    <tableColumn id="27" xr3:uid="{00000000-0010-0000-0000-00001B000000}" name="Colonne25"/>
    <tableColumn id="28" xr3:uid="{00000000-0010-0000-0000-00001C000000}" name="Colonne26"/>
    <tableColumn id="29" xr3:uid="{00000000-0010-0000-0000-00001D000000}" name="Colonne27"/>
    <tableColumn id="30" xr3:uid="{00000000-0010-0000-0000-00001E000000}" name="Colonne28"/>
    <tableColumn id="31" xr3:uid="{00000000-0010-0000-0000-00001F000000}" name="Colonne29"/>
    <tableColumn id="32" xr3:uid="{00000000-0010-0000-0000-000020000000}" name="Colonne30"/>
    <tableColumn id="33" xr3:uid="{00000000-0010-0000-0000-000021000000}" name="Colonne31"/>
    <tableColumn id="34" xr3:uid="{00000000-0010-0000-0000-000022000000}" name="Colonne32"/>
    <tableColumn id="35" xr3:uid="{00000000-0010-0000-0000-000023000000}" name="Colonne33"/>
    <tableColumn id="36" xr3:uid="{00000000-0010-0000-0000-000024000000}" name="Colonne332"/>
    <tableColumn id="37" xr3:uid="{00000000-0010-0000-0000-000025000000}" name="Colonne333"/>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rco.de/bdyPPH" TargetMode="External"/><Relationship Id="rId13" Type="http://schemas.openxmlformats.org/officeDocument/2006/relationships/hyperlink" Target="https://librairie.ademe.fr/cadic/8006/SolaireThermique-20230711-012221-5.pdf" TargetMode="External"/><Relationship Id="rId18" Type="http://schemas.openxmlformats.org/officeDocument/2006/relationships/vmlDrawing" Target="../drawings/vmlDrawing1.vml"/><Relationship Id="rId3" Type="http://schemas.openxmlformats.org/officeDocument/2006/relationships/hyperlink" Target="https://qrco.de/bdoxdx" TargetMode="External"/><Relationship Id="rId7" Type="http://schemas.openxmlformats.org/officeDocument/2006/relationships/hyperlink" Target="https://qrco.de/be7DHs" TargetMode="External"/><Relationship Id="rId12" Type="http://schemas.openxmlformats.org/officeDocument/2006/relationships/hyperlink" Target="https://librairie.ademe.fr/cadic/8006/GeothermieProfonde-20230711-012221-4.pdf" TargetMode="External"/><Relationship Id="rId17" Type="http://schemas.openxmlformats.org/officeDocument/2006/relationships/hyperlink" Target="https://librairie.ademe.fr/cadic/8006/Methanisation-20230711-012221-9.pdf" TargetMode="External"/><Relationship Id="rId2" Type="http://schemas.openxmlformats.org/officeDocument/2006/relationships/hyperlink" Target="https://qrco.de/be7DEg" TargetMode="External"/><Relationship Id="rId16" Type="http://schemas.openxmlformats.org/officeDocument/2006/relationships/hyperlink" Target="https://librairie.ademe.fr/cadic/8006/ReseauDeChaleur-20230711-012221-8.pdf" TargetMode="External"/><Relationship Id="rId1" Type="http://schemas.openxmlformats.org/officeDocument/2006/relationships/hyperlink" Target="https://qrco.de/be7DGm" TargetMode="External"/><Relationship Id="rId6" Type="http://schemas.openxmlformats.org/officeDocument/2006/relationships/hyperlink" Target="https://qrco.de/be7D8d" TargetMode="External"/><Relationship Id="rId11" Type="http://schemas.openxmlformats.org/officeDocument/2006/relationships/hyperlink" Target="https://librairie.ademe.fr/cadic/8006/Bois-energie-20230711-012221-3.pdf" TargetMode="External"/><Relationship Id="rId5" Type="http://schemas.openxmlformats.org/officeDocument/2006/relationships/hyperlink" Target="https://qrco.de/be7DAZ" TargetMode="External"/><Relationship Id="rId15" Type="http://schemas.openxmlformats.org/officeDocument/2006/relationships/hyperlink" Target="https://librairie.ademe.fr/cadic/8006/EolienTerrestre-20230711-012221-7.pdf" TargetMode="External"/><Relationship Id="rId10" Type="http://schemas.openxmlformats.org/officeDocument/2006/relationships/hyperlink" Target="https://librairie.ademe.fr/cadic/8006/GeothermieDeSurface-20230711-012221-1.pdf" TargetMode="External"/><Relationship Id="rId19" Type="http://schemas.openxmlformats.org/officeDocument/2006/relationships/comments" Target="../comments1.xml"/><Relationship Id="rId4" Type="http://schemas.openxmlformats.org/officeDocument/2006/relationships/hyperlink" Target="https://qrco.de/be7D6k" TargetMode="External"/><Relationship Id="rId9" Type="http://schemas.openxmlformats.org/officeDocument/2006/relationships/hyperlink" Target="https://librairie.ademe.fr/cadic/8006/Introduction-012221.pdf" TargetMode="External"/><Relationship Id="rId14" Type="http://schemas.openxmlformats.org/officeDocument/2006/relationships/hyperlink" Target="https://librairie.ademe.fr/cadic/8006/Photovoltaique-20230711-01222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70" zoomScaleNormal="70" workbookViewId="0">
      <selection activeCell="H29" sqref="H29"/>
    </sheetView>
  </sheetViews>
  <sheetFormatPr baseColWidth="10" defaultRowHeight="15" x14ac:dyDescent="0.25"/>
  <cols>
    <col min="1" max="1" width="24.5703125" customWidth="1"/>
    <col min="2" max="2" width="15.85546875" customWidth="1"/>
    <col min="3" max="3" width="15.140625" customWidth="1"/>
    <col min="4" max="4" width="13.85546875" customWidth="1"/>
    <col min="5" max="5" width="14.42578125" customWidth="1"/>
    <col min="6" max="6" width="16" customWidth="1"/>
    <col min="7" max="7" width="11.42578125" style="110"/>
    <col min="8" max="8" width="23.7109375" style="110" bestFit="1" customWidth="1"/>
    <col min="9" max="9" width="81.85546875" style="110" customWidth="1"/>
    <col min="10" max="10" width="28.85546875" customWidth="1"/>
  </cols>
  <sheetData>
    <row r="1" spans="1:9" ht="31.5" x14ac:dyDescent="0.5">
      <c r="A1" s="151" t="s">
        <v>0</v>
      </c>
      <c r="B1" s="151"/>
      <c r="C1" s="151"/>
      <c r="D1" s="151"/>
      <c r="E1" s="151"/>
      <c r="F1" s="151"/>
      <c r="G1" s="151"/>
      <c r="H1" s="151"/>
      <c r="I1" s="151"/>
    </row>
    <row r="2" spans="1:9" x14ac:dyDescent="0.25">
      <c r="A2" s="152"/>
      <c r="B2" s="152"/>
      <c r="C2" s="152"/>
      <c r="D2" s="152"/>
      <c r="E2" s="152"/>
      <c r="F2" s="152"/>
      <c r="G2" s="152"/>
      <c r="H2" s="152"/>
      <c r="I2" s="152"/>
    </row>
    <row r="3" spans="1:9" ht="80.25" customHeight="1" x14ac:dyDescent="0.35">
      <c r="A3" s="153" t="s">
        <v>199</v>
      </c>
      <c r="B3" s="154"/>
      <c r="C3" s="154"/>
      <c r="D3" s="154"/>
      <c r="E3" s="154"/>
      <c r="F3" s="154"/>
      <c r="G3" s="154"/>
      <c r="H3" s="154"/>
      <c r="I3" s="154"/>
    </row>
    <row r="4" spans="1:9" x14ac:dyDescent="0.25">
      <c r="A4" s="152"/>
      <c r="B4" s="152"/>
      <c r="C4" s="152"/>
      <c r="D4" s="152"/>
      <c r="E4" s="152"/>
      <c r="F4" s="152"/>
      <c r="G4" s="152"/>
      <c r="H4" s="152"/>
      <c r="I4" s="152"/>
    </row>
    <row r="5" spans="1:9" s="109" customFormat="1" ht="61.5" customHeight="1" x14ac:dyDescent="0.35">
      <c r="A5" s="155" t="s">
        <v>1</v>
      </c>
      <c r="B5" s="156"/>
      <c r="C5" s="156"/>
      <c r="D5" s="156"/>
      <c r="E5" s="156"/>
      <c r="F5" s="156"/>
      <c r="G5" s="156"/>
      <c r="H5" s="156"/>
      <c r="I5" s="156"/>
    </row>
    <row r="6" spans="1:9" x14ac:dyDescent="0.25">
      <c r="A6" s="152"/>
      <c r="B6" s="152"/>
      <c r="C6" s="152"/>
      <c r="D6" s="152"/>
      <c r="E6" s="152"/>
      <c r="F6" s="152"/>
      <c r="G6" s="152"/>
      <c r="H6" s="152"/>
      <c r="I6" s="152"/>
    </row>
    <row r="7" spans="1:9" ht="42" customHeight="1" x14ac:dyDescent="0.35">
      <c r="A7" s="153" t="s">
        <v>2</v>
      </c>
      <c r="B7" s="154"/>
      <c r="C7" s="154"/>
      <c r="D7" s="154"/>
      <c r="E7" s="154"/>
      <c r="F7" s="154"/>
      <c r="G7" s="154"/>
      <c r="H7" s="154"/>
      <c r="I7" s="154"/>
    </row>
    <row r="8" spans="1:9" ht="15.75" thickBot="1" x14ac:dyDescent="0.3"/>
    <row r="9" spans="1:9" ht="26.25" x14ac:dyDescent="0.4">
      <c r="A9" s="159" t="s">
        <v>3</v>
      </c>
      <c r="B9" s="160"/>
      <c r="C9" s="160"/>
      <c r="D9" s="160"/>
      <c r="E9" s="160"/>
      <c r="F9" s="160"/>
      <c r="G9" s="160"/>
      <c r="H9" s="160"/>
      <c r="I9" s="161"/>
    </row>
    <row r="10" spans="1:9" ht="26.25" x14ac:dyDescent="0.4">
      <c r="A10" s="162" t="s">
        <v>4</v>
      </c>
      <c r="B10" s="163"/>
      <c r="C10" s="163"/>
      <c r="D10" s="163"/>
      <c r="E10" s="163"/>
      <c r="F10" s="163"/>
      <c r="G10" s="163"/>
      <c r="H10" s="163"/>
      <c r="I10" s="164"/>
    </row>
    <row r="11" spans="1:9" x14ac:dyDescent="0.25">
      <c r="A11" s="3"/>
      <c r="B11" s="2"/>
      <c r="C11" s="2"/>
      <c r="D11" s="2"/>
      <c r="E11" s="2"/>
      <c r="F11" s="2"/>
      <c r="G11" s="111"/>
      <c r="H11" s="111"/>
      <c r="I11" s="112"/>
    </row>
    <row r="12" spans="1:9" ht="45" customHeight="1" x14ac:dyDescent="0.25">
      <c r="A12" s="3" t="s">
        <v>5</v>
      </c>
      <c r="B12" s="4" t="s">
        <v>6</v>
      </c>
      <c r="C12" s="4" t="s">
        <v>7</v>
      </c>
      <c r="D12" s="4" t="s">
        <v>8</v>
      </c>
      <c r="E12" s="4" t="s">
        <v>9</v>
      </c>
      <c r="F12" s="4" t="s">
        <v>10</v>
      </c>
      <c r="G12" s="113" t="s">
        <v>11</v>
      </c>
      <c r="H12" s="4" t="s">
        <v>12</v>
      </c>
      <c r="I12" s="114" t="s">
        <v>13</v>
      </c>
    </row>
    <row r="13" spans="1:9" x14ac:dyDescent="0.25">
      <c r="A13" s="3" t="s">
        <v>14</v>
      </c>
      <c r="B13" s="2" t="s">
        <v>15</v>
      </c>
      <c r="C13" s="2" t="s">
        <v>16</v>
      </c>
      <c r="D13" s="2">
        <v>15</v>
      </c>
      <c r="E13" s="2">
        <v>95</v>
      </c>
      <c r="F13" s="2" t="s">
        <v>17</v>
      </c>
      <c r="G13" s="111">
        <v>1470</v>
      </c>
      <c r="H13" s="115" t="s">
        <v>18</v>
      </c>
      <c r="I13" s="116" t="s">
        <v>19</v>
      </c>
    </row>
    <row r="14" spans="1:9" x14ac:dyDescent="0.25">
      <c r="A14" s="3" t="s">
        <v>20</v>
      </c>
      <c r="B14" s="2"/>
      <c r="C14" s="2"/>
      <c r="D14" s="2"/>
      <c r="E14" s="2"/>
      <c r="F14" s="2"/>
      <c r="G14" s="111"/>
      <c r="H14" s="2"/>
      <c r="I14" s="112"/>
    </row>
    <row r="15" spans="1:9" x14ac:dyDescent="0.25">
      <c r="A15" s="3" t="s">
        <v>21</v>
      </c>
      <c r="B15" s="2" t="s">
        <v>22</v>
      </c>
      <c r="C15" s="2" t="s">
        <v>23</v>
      </c>
      <c r="D15" s="2">
        <v>12.3</v>
      </c>
      <c r="E15" s="2">
        <v>74</v>
      </c>
      <c r="F15" s="2"/>
      <c r="G15" s="111">
        <v>25760</v>
      </c>
      <c r="H15" s="115" t="s">
        <v>24</v>
      </c>
      <c r="I15" s="116" t="s">
        <v>25</v>
      </c>
    </row>
    <row r="16" spans="1:9" x14ac:dyDescent="0.25">
      <c r="A16" s="3" t="s">
        <v>26</v>
      </c>
      <c r="B16" s="2" t="s">
        <v>27</v>
      </c>
      <c r="C16" s="5" t="s">
        <v>28</v>
      </c>
      <c r="D16" s="2">
        <v>10</v>
      </c>
      <c r="E16" s="2">
        <v>38</v>
      </c>
      <c r="F16" s="2" t="s">
        <v>17</v>
      </c>
      <c r="G16" s="111">
        <v>2210</v>
      </c>
      <c r="H16" s="115" t="s">
        <v>29</v>
      </c>
      <c r="I16" s="116" t="s">
        <v>30</v>
      </c>
    </row>
    <row r="17" spans="1:9" x14ac:dyDescent="0.25">
      <c r="A17" s="3" t="s">
        <v>31</v>
      </c>
      <c r="B17" s="2" t="s">
        <v>32</v>
      </c>
      <c r="C17" s="2" t="s">
        <v>33</v>
      </c>
      <c r="D17" s="2">
        <v>8</v>
      </c>
      <c r="E17" s="2">
        <v>110</v>
      </c>
      <c r="F17" s="2" t="s">
        <v>34</v>
      </c>
      <c r="G17" s="111">
        <v>2520</v>
      </c>
      <c r="H17" s="115" t="s">
        <v>35</v>
      </c>
      <c r="I17" s="116" t="s">
        <v>36</v>
      </c>
    </row>
    <row r="18" spans="1:9" x14ac:dyDescent="0.25">
      <c r="A18" s="3" t="s">
        <v>37</v>
      </c>
      <c r="B18" s="2" t="s">
        <v>38</v>
      </c>
      <c r="C18" s="2" t="s">
        <v>39</v>
      </c>
      <c r="D18" s="2">
        <v>33</v>
      </c>
      <c r="E18" s="2">
        <v>105</v>
      </c>
      <c r="F18" s="2" t="s">
        <v>40</v>
      </c>
      <c r="G18" s="111">
        <v>12160</v>
      </c>
      <c r="H18" s="115" t="s">
        <v>41</v>
      </c>
      <c r="I18" s="116" t="s">
        <v>42</v>
      </c>
    </row>
    <row r="19" spans="1:9" x14ac:dyDescent="0.25">
      <c r="A19" s="3" t="s">
        <v>43</v>
      </c>
      <c r="B19" s="2" t="s">
        <v>44</v>
      </c>
      <c r="C19" s="2" t="s">
        <v>45</v>
      </c>
      <c r="D19" s="2" t="s">
        <v>46</v>
      </c>
      <c r="E19" s="2">
        <v>66</v>
      </c>
      <c r="F19" s="2" t="s">
        <v>47</v>
      </c>
      <c r="G19" s="111">
        <v>12700</v>
      </c>
      <c r="H19" s="115" t="s">
        <v>48</v>
      </c>
      <c r="I19" s="116" t="s">
        <v>49</v>
      </c>
    </row>
    <row r="20" spans="1:9" x14ac:dyDescent="0.25">
      <c r="A20" s="3" t="s">
        <v>50</v>
      </c>
      <c r="B20" s="2" t="s">
        <v>51</v>
      </c>
      <c r="C20" s="2" t="s">
        <v>52</v>
      </c>
      <c r="D20" s="2">
        <v>125</v>
      </c>
      <c r="E20" s="2">
        <v>80</v>
      </c>
      <c r="F20" s="2"/>
      <c r="G20" s="111">
        <v>3450</v>
      </c>
      <c r="H20" s="115" t="s">
        <v>53</v>
      </c>
      <c r="I20" s="116" t="s">
        <v>54</v>
      </c>
    </row>
    <row r="21" spans="1:9" ht="15.75" thickBot="1" x14ac:dyDescent="0.3">
      <c r="A21" s="6" t="s">
        <v>55</v>
      </c>
      <c r="B21" s="7" t="s">
        <v>56</v>
      </c>
      <c r="C21" s="7" t="s">
        <v>57</v>
      </c>
      <c r="D21" s="7">
        <v>34</v>
      </c>
      <c r="E21" s="7">
        <v>115</v>
      </c>
      <c r="F21" s="7" t="s">
        <v>58</v>
      </c>
      <c r="G21" s="117">
        <v>4420</v>
      </c>
      <c r="H21" s="118" t="s">
        <v>59</v>
      </c>
      <c r="I21" s="119" t="s">
        <v>60</v>
      </c>
    </row>
    <row r="22" spans="1:9" x14ac:dyDescent="0.25">
      <c r="A22" s="157"/>
      <c r="B22" s="157"/>
      <c r="C22" s="157"/>
      <c r="D22" s="157"/>
      <c r="E22" s="157"/>
      <c r="F22" s="157"/>
      <c r="G22" s="157"/>
      <c r="H22" s="157"/>
      <c r="I22" s="157"/>
    </row>
    <row r="23" spans="1:9" x14ac:dyDescent="0.25">
      <c r="A23" s="152"/>
      <c r="B23" s="152"/>
      <c r="C23" s="152"/>
      <c r="D23" s="152"/>
      <c r="E23" s="152"/>
      <c r="F23" s="152"/>
      <c r="G23" s="152"/>
      <c r="H23" s="152"/>
      <c r="I23" s="152"/>
    </row>
    <row r="24" spans="1:9" ht="26.25" x14ac:dyDescent="0.4">
      <c r="A24" s="158" t="s">
        <v>61</v>
      </c>
      <c r="B24" s="158"/>
      <c r="C24" s="158"/>
      <c r="D24" s="158"/>
      <c r="E24" s="158"/>
      <c r="F24" s="158"/>
      <c r="G24" s="158"/>
      <c r="H24" s="158"/>
      <c r="I24" s="158"/>
    </row>
    <row r="26" spans="1:9" ht="97.5" customHeight="1" x14ac:dyDescent="0.35">
      <c r="A26" s="153" t="s">
        <v>62</v>
      </c>
      <c r="B26" s="152"/>
      <c r="C26" s="152"/>
      <c r="D26" s="152"/>
      <c r="E26" s="152"/>
      <c r="F26" s="152"/>
      <c r="G26" s="152"/>
      <c r="H26" s="152"/>
      <c r="I26" s="152"/>
    </row>
    <row r="27" spans="1:9" ht="15.75" thickBot="1" x14ac:dyDescent="0.3"/>
    <row r="28" spans="1:9" ht="23.25" x14ac:dyDescent="0.35">
      <c r="A28" s="148" t="s">
        <v>63</v>
      </c>
      <c r="B28" s="149"/>
      <c r="C28" s="120">
        <v>2400</v>
      </c>
      <c r="D28" s="149" t="s">
        <v>64</v>
      </c>
      <c r="E28" s="150"/>
    </row>
    <row r="29" spans="1:9" ht="23.25" x14ac:dyDescent="0.35">
      <c r="A29" s="145" t="s">
        <v>65</v>
      </c>
      <c r="B29" s="146"/>
      <c r="C29" s="121">
        <v>15000</v>
      </c>
      <c r="D29" s="146" t="s">
        <v>66</v>
      </c>
      <c r="E29" s="147"/>
    </row>
    <row r="30" spans="1:9" ht="23.25" x14ac:dyDescent="0.35">
      <c r="A30" s="145" t="s">
        <v>67</v>
      </c>
      <c r="B30" s="146"/>
      <c r="C30" s="121">
        <v>1200</v>
      </c>
      <c r="D30" s="146" t="s">
        <v>68</v>
      </c>
      <c r="E30" s="147"/>
    </row>
    <row r="31" spans="1:9" ht="23.25" x14ac:dyDescent="0.35">
      <c r="A31" s="145" t="s">
        <v>69</v>
      </c>
      <c r="B31" s="146"/>
      <c r="C31" s="122">
        <v>0.2</v>
      </c>
      <c r="D31" s="146" t="s">
        <v>70</v>
      </c>
      <c r="E31" s="147"/>
    </row>
    <row r="32" spans="1:9" ht="23.25" x14ac:dyDescent="0.35">
      <c r="A32" s="145" t="s">
        <v>31</v>
      </c>
      <c r="B32" s="146"/>
      <c r="C32" s="122">
        <v>0.35</v>
      </c>
      <c r="D32" s="146" t="s">
        <v>210</v>
      </c>
      <c r="E32" s="147"/>
    </row>
    <row r="33" spans="1:5" ht="23.25" x14ac:dyDescent="0.35">
      <c r="A33" s="145" t="s">
        <v>71</v>
      </c>
      <c r="B33" s="146"/>
      <c r="C33" s="121">
        <v>140</v>
      </c>
      <c r="D33" s="146" t="s">
        <v>66</v>
      </c>
      <c r="E33" s="147"/>
    </row>
    <row r="34" spans="1:5" ht="23.25" x14ac:dyDescent="0.35">
      <c r="A34" s="145" t="s">
        <v>26</v>
      </c>
      <c r="B34" s="146"/>
      <c r="C34" s="121">
        <v>1500</v>
      </c>
      <c r="D34" s="146" t="s">
        <v>200</v>
      </c>
      <c r="E34" s="147"/>
    </row>
    <row r="35" spans="1:5" ht="24" thickBot="1" x14ac:dyDescent="0.4">
      <c r="A35" s="142" t="s">
        <v>14</v>
      </c>
      <c r="B35" s="143"/>
      <c r="C35" s="136">
        <v>1.5</v>
      </c>
      <c r="D35" s="143" t="s">
        <v>213</v>
      </c>
      <c r="E35" s="144"/>
    </row>
  </sheetData>
  <mergeCells count="28">
    <mergeCell ref="A28:B28"/>
    <mergeCell ref="D28:E28"/>
    <mergeCell ref="A29:B29"/>
    <mergeCell ref="D29:E29"/>
    <mergeCell ref="A1:I1"/>
    <mergeCell ref="A2:I2"/>
    <mergeCell ref="A3:I3"/>
    <mergeCell ref="A4:I4"/>
    <mergeCell ref="A5:I5"/>
    <mergeCell ref="A6:I6"/>
    <mergeCell ref="A7:I7"/>
    <mergeCell ref="A22:I23"/>
    <mergeCell ref="A24:I24"/>
    <mergeCell ref="A26:I26"/>
    <mergeCell ref="A9:I9"/>
    <mergeCell ref="A10:I10"/>
    <mergeCell ref="A31:B31"/>
    <mergeCell ref="D31:E31"/>
    <mergeCell ref="A32:B32"/>
    <mergeCell ref="D32:E32"/>
    <mergeCell ref="A30:B30"/>
    <mergeCell ref="D30:E30"/>
    <mergeCell ref="A35:B35"/>
    <mergeCell ref="D35:E35"/>
    <mergeCell ref="A33:B33"/>
    <mergeCell ref="D33:E33"/>
    <mergeCell ref="A34:B34"/>
    <mergeCell ref="D34:E34"/>
  </mergeCells>
  <hyperlinks>
    <hyperlink ref="H13" r:id="rId1" xr:uid="{B3C18FAF-E48E-47D6-AECC-206ABC1429E2}"/>
    <hyperlink ref="H16" r:id="rId2" xr:uid="{E76379F2-D333-4CE9-8CA5-3FD414F3850A}"/>
    <hyperlink ref="H15" r:id="rId3" xr:uid="{F133CFA4-6917-4E4A-BA52-2D1374277A63}"/>
    <hyperlink ref="H17" r:id="rId4" xr:uid="{83EE5375-21E3-42A5-8D89-1BFFA7D4385B}"/>
    <hyperlink ref="H18" r:id="rId5" xr:uid="{B2E4FB36-2840-46A7-9F90-0E140DCB8DD1}"/>
    <hyperlink ref="H20" r:id="rId6" xr:uid="{20535858-21A1-4BE1-AF8E-E0BAA9AA07E0}"/>
    <hyperlink ref="H19" r:id="rId7" xr:uid="{DDC0D8BD-5C5C-47E0-9C5E-1F25F72591F8}"/>
    <hyperlink ref="H21" r:id="rId8" xr:uid="{AE4B3B6D-4125-4172-A7D6-19BD7BB24B43}"/>
    <hyperlink ref="A10" r:id="rId9" xr:uid="{A798EB9E-B7EE-4A67-920D-039533C83E69}"/>
    <hyperlink ref="I13" r:id="rId10" xr:uid="{21849EE2-C4AC-40F4-A706-05FF9C1B1DF2}"/>
    <hyperlink ref="I15" r:id="rId11" xr:uid="{565AEF4E-5B84-47FB-8157-6C0C0366778E}"/>
    <hyperlink ref="I16" r:id="rId12" xr:uid="{A32F3534-EA38-4539-A757-2C1E03F3C2FF}"/>
    <hyperlink ref="I17" r:id="rId13" xr:uid="{D7BF4720-A173-40F7-851F-8B5A9B8EE522}"/>
    <hyperlink ref="I18" r:id="rId14" xr:uid="{2D18C444-D8F0-4E50-BB3C-C7DBD31C8DBD}"/>
    <hyperlink ref="I19" r:id="rId15" xr:uid="{35C3D665-1144-4C18-AD45-1312B33977A2}"/>
    <hyperlink ref="I20" r:id="rId16" xr:uid="{0DC5E825-A433-473B-90D8-7617806C2391}"/>
    <hyperlink ref="I21" r:id="rId17" xr:uid="{D8726516-D8FA-4719-ABAC-259057782D8C}"/>
  </hyperlinks>
  <pageMargins left="0.7" right="0.7" top="0.75" bottom="0.75" header="0.51180555555555496" footer="0.51180555555555496"/>
  <pageSetup paperSize="9" orientation="portrait" horizontalDpi="300" verticalDpi="300"/>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5"/>
  <sheetViews>
    <sheetView showGridLines="0" tabSelected="1" zoomScaleNormal="100" workbookViewId="0">
      <selection activeCell="M1" sqref="M1"/>
    </sheetView>
  </sheetViews>
  <sheetFormatPr baseColWidth="10" defaultColWidth="10.7109375" defaultRowHeight="15" x14ac:dyDescent="0.25"/>
  <cols>
    <col min="1" max="1" width="27.7109375" customWidth="1"/>
    <col min="2" max="2" width="13.42578125" customWidth="1"/>
    <col min="3" max="3" width="16" customWidth="1"/>
    <col min="4" max="4" width="12.5703125" customWidth="1"/>
    <col min="5" max="5" width="2" customWidth="1"/>
    <col min="6" max="6" width="3.85546875" customWidth="1"/>
    <col min="7" max="7" width="9.42578125" customWidth="1"/>
    <col min="8" max="8" width="19.85546875" customWidth="1"/>
    <col min="9" max="9" width="17" customWidth="1"/>
    <col min="10" max="10" width="17.42578125" customWidth="1"/>
    <col min="11" max="11" width="11.7109375" customWidth="1"/>
    <col min="12" max="12" width="6.85546875" customWidth="1"/>
    <col min="13" max="13" width="14.42578125" customWidth="1"/>
    <col min="14" max="14" width="8.85546875" customWidth="1"/>
    <col min="15" max="15" width="29.5703125" customWidth="1"/>
    <col min="16" max="16" width="28.85546875" customWidth="1"/>
  </cols>
  <sheetData>
    <row r="1" spans="1:17" s="13" customFormat="1" ht="23.25" x14ac:dyDescent="0.35">
      <c r="A1" s="174" t="s">
        <v>72</v>
      </c>
      <c r="B1" s="174"/>
      <c r="C1" s="175" t="s">
        <v>396</v>
      </c>
      <c r="D1" s="175"/>
      <c r="E1" s="175"/>
      <c r="F1" s="175"/>
      <c r="G1" s="175"/>
      <c r="H1" s="175"/>
      <c r="I1" s="8">
        <f>VLOOKUP($C$1,Tableau1[],COLUMN(Données!B2),FALSE())</f>
        <v>47243.57894736842</v>
      </c>
      <c r="J1" s="9" t="s">
        <v>73</v>
      </c>
      <c r="K1" s="9"/>
      <c r="L1" s="9"/>
      <c r="M1" s="8">
        <f>VLOOKUP($C$1,Tableau1[],COLUMN(Données!C2),FALSE())</f>
        <v>40794.730994152043</v>
      </c>
      <c r="N1" s="9" t="s">
        <v>74</v>
      </c>
      <c r="O1" s="10" t="s">
        <v>75</v>
      </c>
      <c r="P1" s="11">
        <f>VLOOKUP($C$1,Tableau1[],COLUMN(Données!AK2),FALSE())</f>
        <v>0</v>
      </c>
      <c r="Q1" s="12"/>
    </row>
    <row r="2" spans="1:17" s="16" customFormat="1" ht="23.25" x14ac:dyDescent="0.35">
      <c r="A2" s="14" t="s">
        <v>205</v>
      </c>
      <c r="B2" s="14"/>
      <c r="C2" s="14"/>
      <c r="D2" s="14"/>
      <c r="E2" s="14"/>
      <c r="F2" s="14"/>
      <c r="G2" s="14"/>
      <c r="H2" s="14"/>
      <c r="I2" s="15"/>
      <c r="J2" s="15"/>
      <c r="K2" s="14" t="s">
        <v>206</v>
      </c>
      <c r="L2" s="14"/>
      <c r="M2" s="14"/>
      <c r="N2" s="14"/>
      <c r="O2" s="14"/>
      <c r="P2" s="14"/>
      <c r="Q2" s="15"/>
    </row>
    <row r="3" spans="1:17" x14ac:dyDescent="0.25">
      <c r="A3" s="17"/>
      <c r="B3" s="17"/>
      <c r="C3" s="17"/>
      <c r="D3" s="17"/>
      <c r="E3" s="17"/>
      <c r="F3" s="17"/>
      <c r="G3" s="17"/>
      <c r="H3" s="17"/>
      <c r="I3" s="17"/>
      <c r="J3" s="17"/>
      <c r="K3" s="17"/>
      <c r="L3" s="17"/>
      <c r="M3" s="17"/>
      <c r="N3" s="17"/>
      <c r="O3" s="17"/>
      <c r="P3" s="17"/>
      <c r="Q3" s="17"/>
    </row>
    <row r="4" spans="1:17" ht="15.75" x14ac:dyDescent="0.25">
      <c r="A4" s="18" t="s">
        <v>76</v>
      </c>
      <c r="B4" s="19">
        <f>VLOOKUP($C$1,Tableau1[],COLUMN(Données!D4),FALSE())</f>
        <v>2018</v>
      </c>
      <c r="C4" s="17"/>
      <c r="D4" s="17"/>
      <c r="E4" s="17"/>
      <c r="F4" s="17"/>
      <c r="G4" s="17"/>
      <c r="H4" s="17"/>
      <c r="I4" s="17"/>
      <c r="J4" s="17"/>
      <c r="K4" s="18" t="s">
        <v>77</v>
      </c>
      <c r="L4" s="20"/>
      <c r="M4" s="20"/>
      <c r="N4" s="20"/>
      <c r="O4" s="20"/>
      <c r="P4" s="19">
        <f>VLOOKUP($C$1,Tableau1[],COLUMN(Données!U2),FALSE())</f>
        <v>2021</v>
      </c>
      <c r="Q4" s="17"/>
    </row>
    <row r="5" spans="1:17" x14ac:dyDescent="0.25">
      <c r="A5" s="17"/>
      <c r="B5" s="21" t="s">
        <v>78</v>
      </c>
      <c r="C5" s="17"/>
      <c r="D5" s="17"/>
      <c r="E5" s="17"/>
      <c r="F5" s="17"/>
      <c r="G5" s="17"/>
      <c r="H5" s="17"/>
      <c r="I5" s="17"/>
      <c r="J5" s="17"/>
      <c r="K5" s="17"/>
      <c r="L5" s="17"/>
      <c r="M5" s="17"/>
      <c r="N5" s="17"/>
      <c r="O5" s="17"/>
      <c r="P5" s="21" t="s">
        <v>78</v>
      </c>
      <c r="Q5" s="17"/>
    </row>
    <row r="6" spans="1:17" ht="20.25" customHeight="1" x14ac:dyDescent="0.25">
      <c r="A6" s="22" t="s">
        <v>79</v>
      </c>
      <c r="B6" s="19">
        <f>VLOOKUP($C$1,Tableau1[],COLUMN(Données!F2),FALSE())</f>
        <v>212519.14035087719</v>
      </c>
      <c r="C6" s="17"/>
      <c r="D6" s="17"/>
      <c r="E6" s="17"/>
      <c r="F6" s="17"/>
      <c r="G6" s="17"/>
      <c r="H6" s="17"/>
      <c r="I6" s="17"/>
      <c r="J6" s="17"/>
      <c r="K6" s="23" t="s">
        <v>80</v>
      </c>
      <c r="L6" s="23"/>
      <c r="M6" s="23"/>
      <c r="N6" s="23"/>
      <c r="O6" s="23"/>
      <c r="P6" s="19">
        <f>VLOOKUP($C$1,Tableau1[],COLUMN(Données!$W$3),FALSE())</f>
        <v>7846.2284795321639</v>
      </c>
      <c r="Q6" s="17"/>
    </row>
    <row r="7" spans="1:17" ht="20.25" customHeight="1" x14ac:dyDescent="0.25">
      <c r="A7" s="22" t="s">
        <v>81</v>
      </c>
      <c r="B7" s="19">
        <f>VLOOKUP($C$1,Tableau1[],COLUMN(Données!H2),FALSE())</f>
        <v>180891.22222222222</v>
      </c>
      <c r="C7" s="17"/>
      <c r="D7" s="17"/>
      <c r="E7" s="17"/>
      <c r="F7" s="17"/>
      <c r="G7" s="17"/>
      <c r="H7" s="17"/>
      <c r="I7" s="17"/>
      <c r="J7" s="17"/>
      <c r="K7" s="23" t="s">
        <v>82</v>
      </c>
      <c r="L7" s="23"/>
      <c r="M7" s="23"/>
      <c r="N7" s="23"/>
      <c r="O7" s="23"/>
      <c r="P7" s="19">
        <f>VLOOKUP($C$1,Tableau1[],COLUMN(Données!$X$3),FALSE())</f>
        <v>4613.7790269785182</v>
      </c>
      <c r="Q7" s="17"/>
    </row>
    <row r="8" spans="1:17" ht="20.25" customHeight="1" x14ac:dyDescent="0.25">
      <c r="A8" s="22" t="s">
        <v>83</v>
      </c>
      <c r="B8" s="19">
        <f>VLOOKUP($C$1,Tableau1[],COLUMN(Données!I2),FALSE())</f>
        <v>362695.33918128657</v>
      </c>
      <c r="C8" s="17"/>
      <c r="D8" s="17"/>
      <c r="E8" s="17"/>
      <c r="F8" s="17"/>
      <c r="G8" s="17"/>
      <c r="H8" s="17"/>
      <c r="I8" s="17"/>
      <c r="J8" s="17"/>
      <c r="K8" s="23" t="s">
        <v>84</v>
      </c>
      <c r="L8" s="23"/>
      <c r="M8" s="23"/>
      <c r="N8" s="23"/>
      <c r="O8" s="23"/>
      <c r="P8" s="19">
        <f>VLOOKUP($C$1,Tableau1[],COLUMN(Données!$Z$3),FALSE())</f>
        <v>148230.07121637417</v>
      </c>
      <c r="Q8" s="17"/>
    </row>
    <row r="9" spans="1:17" ht="20.25" customHeight="1" x14ac:dyDescent="0.25">
      <c r="A9" s="22" t="s">
        <v>85</v>
      </c>
      <c r="B9" s="19">
        <f>VLOOKUP($C$1,Tableau1[],COLUMN(Données!J2),FALSE())</f>
        <v>21049.070175438595</v>
      </c>
      <c r="C9" s="17"/>
      <c r="D9" s="17"/>
      <c r="E9" s="17"/>
      <c r="F9" s="17"/>
      <c r="G9" s="17"/>
      <c r="H9" s="17"/>
      <c r="I9" s="17"/>
      <c r="J9" s="17"/>
      <c r="K9" s="23" t="s">
        <v>86</v>
      </c>
      <c r="L9" s="23"/>
      <c r="M9" s="23"/>
      <c r="N9" s="23"/>
      <c r="O9" s="23"/>
      <c r="P9" s="19">
        <f>VLOOKUP($C$1,Tableau1[],COLUMN(Données!$AA$3),FALSE())</f>
        <v>8608.8232519626745</v>
      </c>
      <c r="Q9" s="17"/>
    </row>
    <row r="10" spans="1:17" ht="20.25" customHeight="1" x14ac:dyDescent="0.25">
      <c r="A10" s="22" t="s">
        <v>87</v>
      </c>
      <c r="B10" s="19">
        <f>VLOOKUP($C$1,Tableau1[],COLUMN(Données!L2),FALSE())</f>
        <v>361384.87719298247</v>
      </c>
      <c r="C10" s="17"/>
      <c r="D10" s="17"/>
      <c r="E10" s="17"/>
      <c r="F10" s="17"/>
      <c r="G10" s="17"/>
      <c r="H10" s="17"/>
      <c r="I10" s="17"/>
      <c r="J10" s="17"/>
      <c r="K10" s="23" t="s">
        <v>88</v>
      </c>
      <c r="L10" s="23"/>
      <c r="M10" s="23"/>
      <c r="N10" s="23"/>
      <c r="O10" s="23"/>
      <c r="P10" s="19">
        <f>VLOOKUP($C$1,Tableau1[],COLUMN(Données!$AB$3),FALSE())</f>
        <v>1432.2065169756131</v>
      </c>
      <c r="Q10" s="17"/>
    </row>
    <row r="11" spans="1:17" ht="20.25" customHeight="1" x14ac:dyDescent="0.25">
      <c r="A11" s="24" t="s">
        <v>89</v>
      </c>
      <c r="B11" s="25">
        <f>SUM(B6:B10)</f>
        <v>1138539.6491228072</v>
      </c>
      <c r="C11" s="17"/>
      <c r="D11" s="17"/>
      <c r="E11" s="17"/>
      <c r="F11" s="17"/>
      <c r="G11" s="17"/>
      <c r="H11" s="17"/>
      <c r="I11" s="17"/>
      <c r="J11" s="17"/>
      <c r="K11" s="23" t="s">
        <v>90</v>
      </c>
      <c r="L11" s="23"/>
      <c r="M11" s="23"/>
      <c r="N11" s="23"/>
      <c r="O11" s="23"/>
      <c r="P11" s="19">
        <f>VLOOKUP($C$1,Tableau1[],COLUMN(Données!$AE$3),FALSE())</f>
        <v>0</v>
      </c>
      <c r="Q11" s="17"/>
    </row>
    <row r="12" spans="1:17" ht="18" customHeight="1" x14ac:dyDescent="0.25">
      <c r="C12" s="17"/>
      <c r="D12" s="17"/>
      <c r="E12" s="17"/>
      <c r="F12" s="17"/>
      <c r="G12" s="17"/>
      <c r="H12" s="17"/>
      <c r="I12" s="17"/>
      <c r="J12" s="17"/>
      <c r="K12" s="23" t="s">
        <v>91</v>
      </c>
      <c r="L12" s="23"/>
      <c r="M12" s="23"/>
      <c r="N12" s="23"/>
      <c r="O12" s="23"/>
      <c r="P12" s="19">
        <f>VLOOKUP($C$1,Tableau1[],COLUMN(Données!$AF$3),FALSE())</f>
        <v>0</v>
      </c>
      <c r="Q12" s="17"/>
    </row>
    <row r="13" spans="1:17" ht="15.75" x14ac:dyDescent="0.25">
      <c r="C13" s="17"/>
      <c r="D13" s="17"/>
      <c r="E13" s="17"/>
      <c r="F13" s="17"/>
      <c r="G13" s="17"/>
      <c r="H13" s="17"/>
      <c r="I13" s="17"/>
      <c r="J13" s="17"/>
      <c r="K13" s="23" t="s">
        <v>92</v>
      </c>
      <c r="L13" s="23"/>
      <c r="M13" s="23"/>
      <c r="N13" s="23"/>
      <c r="O13" s="23"/>
      <c r="P13" s="19">
        <f>VLOOKUP($C$1,Tableau1[],COLUMN(Données!$AG$3),FALSE())</f>
        <v>0</v>
      </c>
      <c r="Q13" s="17"/>
    </row>
    <row r="14" spans="1:17" ht="20.25" customHeight="1" thickTop="1" thickBot="1" x14ac:dyDescent="0.3">
      <c r="A14" s="17"/>
      <c r="B14" s="17"/>
      <c r="C14" s="17"/>
      <c r="D14" s="17"/>
      <c r="E14" s="17"/>
      <c r="F14" s="17"/>
      <c r="G14" s="17"/>
      <c r="H14" s="17"/>
      <c r="I14" s="17"/>
      <c r="J14" s="17"/>
      <c r="K14" s="23" t="s">
        <v>93</v>
      </c>
      <c r="L14" s="23"/>
      <c r="M14" s="23"/>
      <c r="N14" s="23"/>
      <c r="O14" s="23"/>
      <c r="P14" s="19">
        <f>VLOOKUP($C$1,Tableau1[],COLUMN(Données!$AI$3),FALSE())</f>
        <v>0</v>
      </c>
      <c r="Q14" s="17"/>
    </row>
    <row r="15" spans="1:17" ht="17.25" customHeight="1" thickTop="1" thickBot="1" x14ac:dyDescent="0.4">
      <c r="A15" s="176" t="s">
        <v>94</v>
      </c>
      <c r="B15" s="176"/>
      <c r="C15" s="176"/>
      <c r="D15" s="176"/>
      <c r="E15" s="176"/>
      <c r="F15" s="176"/>
      <c r="G15" s="176"/>
      <c r="H15" s="176"/>
      <c r="I15" s="176"/>
      <c r="J15" s="17"/>
      <c r="K15" s="23" t="s">
        <v>216</v>
      </c>
      <c r="L15" s="23"/>
      <c r="M15" s="23"/>
      <c r="N15" s="23"/>
      <c r="O15" s="23"/>
      <c r="P15" s="19">
        <f>VLOOKUP($C$1,Tableau1[],COLUMN(Données!$AD$3),FALSE())</f>
        <v>68120.75774039769</v>
      </c>
      <c r="Q15" s="17"/>
    </row>
    <row r="16" spans="1:17" ht="16.5" customHeight="1" thickTop="1" thickBot="1" x14ac:dyDescent="0.3">
      <c r="A16" s="177">
        <f>P17/B11</f>
        <v>0.23018265374783864</v>
      </c>
      <c r="B16" s="177"/>
      <c r="C16" s="177"/>
      <c r="D16" s="177"/>
      <c r="E16" s="177"/>
      <c r="F16" s="177"/>
      <c r="G16" s="177"/>
      <c r="H16" s="177"/>
      <c r="I16" s="177"/>
      <c r="J16" s="17"/>
      <c r="K16" s="26" t="s">
        <v>207</v>
      </c>
      <c r="L16" s="26"/>
      <c r="M16" s="26"/>
      <c r="N16" s="26"/>
      <c r="O16" s="26"/>
      <c r="P16" s="19">
        <f>VLOOKUP($C$1,Tableau1[],COLUMN(Données!$AJ3),FALSE())</f>
        <v>23220.211599999981</v>
      </c>
      <c r="Q16" s="17"/>
    </row>
    <row r="17" spans="1:17" ht="22.5" customHeight="1" thickTop="1" thickBot="1" x14ac:dyDescent="0.4">
      <c r="A17" s="177"/>
      <c r="B17" s="177"/>
      <c r="C17" s="177"/>
      <c r="D17" s="177"/>
      <c r="E17" s="177"/>
      <c r="F17" s="177"/>
      <c r="G17" s="177"/>
      <c r="H17" s="177"/>
      <c r="I17" s="177"/>
      <c r="J17" s="27"/>
      <c r="K17" s="24" t="s">
        <v>95</v>
      </c>
      <c r="L17" s="24"/>
      <c r="M17" s="24"/>
      <c r="N17" s="24"/>
      <c r="O17" s="24"/>
      <c r="P17" s="25">
        <f>SUM(P6:P16)</f>
        <v>262072.07783222082</v>
      </c>
      <c r="Q17" s="17"/>
    </row>
    <row r="18" spans="1:17" ht="22.5" customHeight="1" thickTop="1" x14ac:dyDescent="0.35">
      <c r="B18" s="27"/>
      <c r="C18" s="27"/>
      <c r="D18" s="27"/>
      <c r="E18" s="27"/>
      <c r="F18" s="27"/>
      <c r="G18" s="27"/>
      <c r="H18" s="27"/>
      <c r="I18" s="27"/>
      <c r="J18" s="27"/>
      <c r="Q18" s="17"/>
    </row>
    <row r="19" spans="1:17" ht="22.5" customHeight="1" thickBot="1" x14ac:dyDescent="0.4">
      <c r="B19" s="28" t="s">
        <v>96</v>
      </c>
      <c r="C19" s="17"/>
      <c r="D19" s="29"/>
      <c r="E19" s="29"/>
      <c r="F19" s="29"/>
      <c r="G19" s="30" t="s">
        <v>97</v>
      </c>
      <c r="H19" s="30"/>
      <c r="I19" s="31"/>
      <c r="J19" s="31"/>
      <c r="K19" s="17"/>
      <c r="L19" s="32"/>
      <c r="M19" s="32"/>
      <c r="N19" s="32"/>
      <c r="O19" s="32"/>
      <c r="P19" s="32"/>
      <c r="Q19" s="32"/>
    </row>
    <row r="20" spans="1:17" ht="24" customHeight="1" x14ac:dyDescent="0.35">
      <c r="A20" s="169" t="s">
        <v>98</v>
      </c>
      <c r="B20" s="169"/>
      <c r="C20" s="169"/>
      <c r="D20" s="169"/>
      <c r="E20" s="33"/>
      <c r="F20" s="17"/>
      <c r="G20" s="170">
        <f>+D28-P17</f>
        <v>817566.68462391989</v>
      </c>
      <c r="H20" s="170"/>
      <c r="I20" s="34" t="s">
        <v>99</v>
      </c>
      <c r="J20" s="35"/>
      <c r="K20" s="17"/>
      <c r="L20" s="171" t="s">
        <v>100</v>
      </c>
      <c r="M20" s="171"/>
      <c r="N20" s="171"/>
      <c r="O20" s="171"/>
      <c r="P20" s="171"/>
      <c r="Q20" s="171"/>
    </row>
    <row r="21" spans="1:17" ht="25.5" customHeight="1" x14ac:dyDescent="0.35">
      <c r="A21" s="169"/>
      <c r="B21" s="169"/>
      <c r="C21" s="169"/>
      <c r="D21" s="169"/>
      <c r="E21" s="32"/>
      <c r="F21" s="32"/>
      <c r="G21" s="36"/>
      <c r="H21" s="37" t="s">
        <v>101</v>
      </c>
      <c r="I21" s="38"/>
      <c r="J21" s="39"/>
      <c r="K21" s="17"/>
      <c r="L21" s="40"/>
      <c r="M21" s="17"/>
      <c r="N21" s="17"/>
      <c r="O21" s="17"/>
      <c r="P21" s="172" t="s">
        <v>102</v>
      </c>
      <c r="Q21" s="172"/>
    </row>
    <row r="22" spans="1:17" ht="21.75" customHeight="1" x14ac:dyDescent="0.35">
      <c r="A22" s="40"/>
      <c r="C22" s="41"/>
      <c r="D22" s="42"/>
      <c r="E22" s="17"/>
      <c r="F22" s="17"/>
      <c r="G22" s="43"/>
      <c r="H22" s="44">
        <f>G20/2400</f>
        <v>340.65278525996661</v>
      </c>
      <c r="I22" s="45" t="s">
        <v>103</v>
      </c>
      <c r="J22" s="46"/>
      <c r="K22" s="17"/>
      <c r="L22" s="40"/>
      <c r="M22" s="47">
        <v>0</v>
      </c>
      <c r="N22" s="48" t="s">
        <v>104</v>
      </c>
      <c r="O22" s="49">
        <f>M22*Introduction!C$28</f>
        <v>0</v>
      </c>
      <c r="P22" s="173" t="s">
        <v>105</v>
      </c>
      <c r="Q22" s="173"/>
    </row>
    <row r="23" spans="1:17" ht="24.75" customHeight="1" x14ac:dyDescent="0.25">
      <c r="A23" s="50" t="s">
        <v>79</v>
      </c>
      <c r="B23" s="51">
        <f>B6</f>
        <v>212519.14035087719</v>
      </c>
      <c r="C23" s="52">
        <v>-0.08</v>
      </c>
      <c r="D23" s="53">
        <f>B23+C23*B23</f>
        <v>195517.60912280701</v>
      </c>
      <c r="E23" s="54"/>
      <c r="F23" s="54"/>
      <c r="G23" s="40"/>
      <c r="H23" s="55"/>
      <c r="I23" s="56" t="s">
        <v>106</v>
      </c>
      <c r="J23" s="42"/>
      <c r="K23" s="17"/>
      <c r="L23" s="40"/>
      <c r="M23" s="57" t="s">
        <v>107</v>
      </c>
      <c r="N23" s="48"/>
      <c r="O23" s="58"/>
      <c r="P23" s="59">
        <f>O22+O24+O26+O28</f>
        <v>0</v>
      </c>
      <c r="Q23" s="60" t="s">
        <v>108</v>
      </c>
    </row>
    <row r="24" spans="1:17" ht="22.5" customHeight="1" x14ac:dyDescent="0.35">
      <c r="A24" s="50" t="s">
        <v>81</v>
      </c>
      <c r="B24" s="51">
        <f>B7</f>
        <v>180891.22222222222</v>
      </c>
      <c r="C24" s="52">
        <v>-0.08</v>
      </c>
      <c r="D24" s="53">
        <f>B24+C24*B24</f>
        <v>166419.92444444445</v>
      </c>
      <c r="E24" s="54"/>
      <c r="F24" s="54"/>
      <c r="G24" s="40"/>
      <c r="H24" s="61">
        <f>+G20/Introduction!C$29</f>
        <v>54.504445641594657</v>
      </c>
      <c r="I24" s="62" t="s">
        <v>109</v>
      </c>
      <c r="J24" s="63"/>
      <c r="K24" s="17"/>
      <c r="L24" s="40"/>
      <c r="M24" s="64">
        <v>0</v>
      </c>
      <c r="N24" s="48" t="s">
        <v>110</v>
      </c>
      <c r="O24" s="49"/>
      <c r="P24" s="65">
        <f>O25+O30+O32+O34+O36</f>
        <v>0</v>
      </c>
      <c r="Q24" s="66" t="s">
        <v>111</v>
      </c>
    </row>
    <row r="25" spans="1:17" ht="24.75" customHeight="1" x14ac:dyDescent="0.25">
      <c r="A25" s="50" t="s">
        <v>83</v>
      </c>
      <c r="B25" s="51">
        <f>B8</f>
        <v>362695.33918128657</v>
      </c>
      <c r="C25" s="52">
        <v>-0.02</v>
      </c>
      <c r="D25" s="53">
        <f>B25+C25*B25</f>
        <v>355441.43239766086</v>
      </c>
      <c r="E25" s="54"/>
      <c r="F25" s="54"/>
      <c r="G25" s="40"/>
      <c r="H25" s="55"/>
      <c r="I25" s="56" t="s">
        <v>106</v>
      </c>
      <c r="J25" s="42"/>
      <c r="K25" s="17"/>
      <c r="L25" s="40"/>
      <c r="M25" s="57" t="s">
        <v>112</v>
      </c>
      <c r="N25" s="48"/>
      <c r="O25" s="67">
        <f>M24*Introduction!C$29</f>
        <v>0</v>
      </c>
      <c r="P25" s="68"/>
      <c r="Q25" s="69"/>
    </row>
    <row r="26" spans="1:17" ht="21" customHeight="1" x14ac:dyDescent="0.35">
      <c r="A26" s="50" t="s">
        <v>85</v>
      </c>
      <c r="B26" s="51">
        <f>B9</f>
        <v>21049.070175438595</v>
      </c>
      <c r="C26" s="52">
        <v>-0.1</v>
      </c>
      <c r="D26" s="53">
        <f>B26+C26*B26</f>
        <v>18944.163157894734</v>
      </c>
      <c r="E26" s="54"/>
      <c r="F26" s="54"/>
      <c r="G26" s="40"/>
      <c r="H26" s="70">
        <f>(G20/Introduction!C$30)</f>
        <v>681.30557051993321</v>
      </c>
      <c r="I26" s="71" t="s">
        <v>113</v>
      </c>
      <c r="J26" s="72"/>
      <c r="K26" s="17"/>
      <c r="L26" s="40"/>
      <c r="M26" s="73"/>
      <c r="N26" s="48" t="s">
        <v>114</v>
      </c>
      <c r="O26" s="49">
        <f>M26*Introduction!C$30</f>
        <v>0</v>
      </c>
      <c r="P26" s="166" t="s">
        <v>105</v>
      </c>
      <c r="Q26" s="166"/>
    </row>
    <row r="27" spans="1:17" ht="24.75" customHeight="1" x14ac:dyDescent="0.3">
      <c r="A27" s="50" t="s">
        <v>87</v>
      </c>
      <c r="B27" s="51">
        <f>B10</f>
        <v>361384.87719298247</v>
      </c>
      <c r="C27" s="52">
        <v>-4.9999999999998997E-2</v>
      </c>
      <c r="D27" s="53">
        <f>B27+C27*B27</f>
        <v>343315.63333333371</v>
      </c>
      <c r="E27" s="54"/>
      <c r="F27" s="54"/>
      <c r="G27" s="40"/>
      <c r="H27" s="55"/>
      <c r="I27" s="56" t="s">
        <v>106</v>
      </c>
      <c r="J27" s="42"/>
      <c r="K27" s="17"/>
      <c r="L27" s="40"/>
      <c r="M27" s="57" t="s">
        <v>115</v>
      </c>
      <c r="N27" s="48"/>
      <c r="O27" s="74"/>
      <c r="P27" s="167">
        <f>(M26+M28/10000)/$M$1</f>
        <v>0</v>
      </c>
      <c r="Q27" s="167"/>
    </row>
    <row r="28" spans="1:17" ht="24.75" customHeight="1" x14ac:dyDescent="0.4">
      <c r="A28" s="75"/>
      <c r="B28" s="76">
        <f>SUM(B23:B27)</f>
        <v>1138539.6491228072</v>
      </c>
      <c r="C28" s="77"/>
      <c r="D28" s="78">
        <f>SUM(D23:D27)</f>
        <v>1079638.7624561407</v>
      </c>
      <c r="E28" s="54"/>
      <c r="F28" s="54"/>
      <c r="G28" s="79" t="s">
        <v>116</v>
      </c>
      <c r="H28" s="80">
        <f>(G20/Introduction!C$31)</f>
        <v>4087833.4231195995</v>
      </c>
      <c r="I28" s="71" t="s">
        <v>117</v>
      </c>
      <c r="J28" s="72"/>
      <c r="K28" s="17"/>
      <c r="L28" s="79" t="s">
        <v>116</v>
      </c>
      <c r="M28" s="73"/>
      <c r="N28" s="48" t="s">
        <v>118</v>
      </c>
      <c r="O28" s="49">
        <f>M28*Introduction!C$31</f>
        <v>0</v>
      </c>
      <c r="P28" s="168" t="s">
        <v>119</v>
      </c>
      <c r="Q28" s="168"/>
    </row>
    <row r="29" spans="1:17" ht="24.75" customHeight="1" x14ac:dyDescent="0.3">
      <c r="A29" s="81"/>
      <c r="B29" s="82"/>
      <c r="C29" s="83"/>
      <c r="D29" s="84"/>
      <c r="E29" s="54"/>
      <c r="F29" s="54"/>
      <c r="G29" s="40"/>
      <c r="H29" s="55"/>
      <c r="I29" s="56" t="s">
        <v>106</v>
      </c>
      <c r="J29" s="42"/>
      <c r="K29" s="17"/>
      <c r="L29" s="40"/>
      <c r="M29" s="57" t="s">
        <v>120</v>
      </c>
      <c r="N29" s="48"/>
      <c r="O29" s="74"/>
      <c r="P29" s="68"/>
      <c r="Q29" s="69"/>
    </row>
    <row r="30" spans="1:17" ht="24.75" customHeight="1" x14ac:dyDescent="0.35">
      <c r="A30" s="81"/>
      <c r="B30" s="82"/>
      <c r="C30" s="83"/>
      <c r="D30" s="84"/>
      <c r="E30" s="54"/>
      <c r="F30" s="54"/>
      <c r="G30" s="135" t="s">
        <v>209</v>
      </c>
      <c r="H30" s="124">
        <f>(G20/Introduction!C$32)</f>
        <v>2335904.8132111998</v>
      </c>
      <c r="I30" s="125" t="s">
        <v>201</v>
      </c>
      <c r="J30" s="126"/>
      <c r="K30" s="17"/>
      <c r="L30" s="135" t="s">
        <v>209</v>
      </c>
      <c r="M30" s="127"/>
      <c r="N30" s="48" t="s">
        <v>118</v>
      </c>
      <c r="O30" s="123">
        <f>M30*Introduction!C$32</f>
        <v>0</v>
      </c>
      <c r="P30" s="68"/>
      <c r="Q30" s="69"/>
    </row>
    <row r="31" spans="1:17" ht="24.75" customHeight="1" x14ac:dyDescent="0.3">
      <c r="A31" s="81"/>
      <c r="B31" s="82"/>
      <c r="C31" s="83"/>
      <c r="D31" s="84"/>
      <c r="E31" s="54"/>
      <c r="F31" s="54"/>
      <c r="G31" s="40"/>
      <c r="H31" s="55"/>
      <c r="I31" s="56" t="s">
        <v>106</v>
      </c>
      <c r="J31" s="42"/>
      <c r="K31" s="17"/>
      <c r="L31" s="40"/>
      <c r="M31" s="57" t="s">
        <v>202</v>
      </c>
      <c r="N31" s="48"/>
      <c r="O31" s="74"/>
      <c r="P31" s="68"/>
      <c r="Q31" s="69"/>
    </row>
    <row r="32" spans="1:17" ht="21.75" customHeight="1" x14ac:dyDescent="0.3">
      <c r="E32" s="54"/>
      <c r="F32" s="54"/>
      <c r="G32" s="40"/>
      <c r="H32" s="85">
        <f>G20/Introduction!C$33</f>
        <v>5839.7620330279997</v>
      </c>
      <c r="I32" s="86" t="s">
        <v>203</v>
      </c>
      <c r="J32" s="87"/>
      <c r="K32" s="17"/>
      <c r="L32" s="40"/>
      <c r="M32" s="88"/>
      <c r="N32" s="48" t="s">
        <v>110</v>
      </c>
      <c r="O32" s="67">
        <f>M32*Introduction!C$33</f>
        <v>0</v>
      </c>
      <c r="P32" s="68"/>
      <c r="Q32" s="69"/>
    </row>
    <row r="33" spans="1:17" ht="21.75" customHeight="1" x14ac:dyDescent="0.35">
      <c r="E33" s="54"/>
      <c r="F33" s="54"/>
      <c r="G33" s="40"/>
      <c r="H33" s="165" t="s">
        <v>106</v>
      </c>
      <c r="I33" s="165"/>
      <c r="J33" s="165"/>
      <c r="K33" s="17"/>
      <c r="L33" s="40"/>
      <c r="M33" s="89" t="s">
        <v>121</v>
      </c>
      <c r="N33" s="17"/>
      <c r="O33" s="17"/>
      <c r="P33" s="17"/>
      <c r="Q33" s="42"/>
    </row>
    <row r="34" spans="1:17" ht="21.75" customHeight="1" x14ac:dyDescent="0.35">
      <c r="E34" s="54"/>
      <c r="F34" s="54"/>
      <c r="G34" s="134" t="s">
        <v>208</v>
      </c>
      <c r="H34" s="130">
        <f>G20/Introduction!C$34</f>
        <v>545.04445641594657</v>
      </c>
      <c r="I34" s="131" t="s">
        <v>204</v>
      </c>
      <c r="J34" s="132"/>
      <c r="K34" s="17"/>
      <c r="L34" s="133" t="s">
        <v>208</v>
      </c>
      <c r="M34" s="137"/>
      <c r="N34" s="17" t="s">
        <v>104</v>
      </c>
      <c r="O34" s="67">
        <f>M34*Introduction!C$34</f>
        <v>0</v>
      </c>
      <c r="P34" s="17"/>
      <c r="Q34" s="42"/>
    </row>
    <row r="35" spans="1:17" ht="21.75" customHeight="1" x14ac:dyDescent="0.35">
      <c r="E35" s="54"/>
      <c r="F35" s="54"/>
      <c r="G35" s="40"/>
      <c r="H35" s="165" t="s">
        <v>106</v>
      </c>
      <c r="I35" s="165"/>
      <c r="J35" s="165"/>
      <c r="K35" s="17"/>
      <c r="L35" s="40"/>
      <c r="M35" s="57" t="s">
        <v>211</v>
      </c>
      <c r="N35" s="17"/>
      <c r="O35" s="17"/>
      <c r="P35" s="17"/>
      <c r="Q35" s="42"/>
    </row>
    <row r="36" spans="1:17" ht="21.75" customHeight="1" x14ac:dyDescent="0.35">
      <c r="E36" s="54"/>
      <c r="F36" s="54"/>
      <c r="G36" s="134" t="s">
        <v>208</v>
      </c>
      <c r="H36" s="130">
        <f>G20/Introduction!C$35</f>
        <v>545044.4564159466</v>
      </c>
      <c r="I36" s="131" t="s">
        <v>214</v>
      </c>
      <c r="J36" s="132"/>
      <c r="K36" s="17"/>
      <c r="L36" s="133" t="s">
        <v>208</v>
      </c>
      <c r="M36" s="137"/>
      <c r="N36" s="17" t="s">
        <v>215</v>
      </c>
      <c r="O36" s="67">
        <f>M36*Introduction!C$35</f>
        <v>0</v>
      </c>
      <c r="P36" s="17"/>
      <c r="Q36" s="42"/>
    </row>
    <row r="37" spans="1:17" ht="21.75" customHeight="1" x14ac:dyDescent="0.25">
      <c r="E37" s="54"/>
      <c r="F37" s="54"/>
      <c r="G37" s="40"/>
      <c r="H37" s="128"/>
      <c r="I37" s="128"/>
      <c r="J37" s="129"/>
      <c r="K37" s="17"/>
      <c r="L37" s="40"/>
      <c r="M37" s="57" t="s">
        <v>212</v>
      </c>
      <c r="N37" s="17"/>
      <c r="O37" s="17"/>
      <c r="P37" s="17"/>
      <c r="Q37" s="42"/>
    </row>
    <row r="38" spans="1:17" ht="23.25" x14ac:dyDescent="0.35">
      <c r="E38" s="90"/>
      <c r="F38" s="90"/>
      <c r="G38" s="40"/>
      <c r="H38" s="17"/>
      <c r="I38" s="41"/>
      <c r="J38" s="42"/>
      <c r="K38" s="17"/>
      <c r="L38" s="40"/>
      <c r="M38" s="17"/>
      <c r="N38" s="91" t="s">
        <v>122</v>
      </c>
      <c r="O38" s="92">
        <f>(P23+P24+P17)/D28</f>
        <v>0.24274052298383206</v>
      </c>
      <c r="P38" s="91" t="s">
        <v>123</v>
      </c>
      <c r="Q38" s="42"/>
    </row>
    <row r="39" spans="1:17" x14ac:dyDescent="0.25">
      <c r="B39" s="17"/>
      <c r="C39" s="17"/>
      <c r="D39" s="17"/>
      <c r="E39" s="17"/>
      <c r="F39" s="17"/>
      <c r="G39" s="93"/>
      <c r="H39" s="77"/>
      <c r="I39" s="94"/>
      <c r="J39" s="95"/>
      <c r="K39" s="17"/>
      <c r="L39" s="93"/>
      <c r="M39" s="77"/>
      <c r="N39" s="77"/>
      <c r="O39" s="77"/>
      <c r="P39" s="77"/>
      <c r="Q39" s="95"/>
    </row>
    <row r="40" spans="1:17" x14ac:dyDescent="0.25">
      <c r="A40" s="17"/>
      <c r="B40" s="17"/>
      <c r="C40" s="17"/>
      <c r="D40" s="17"/>
      <c r="E40" s="17"/>
      <c r="F40" s="17"/>
      <c r="G40" s="17"/>
      <c r="H40" s="17"/>
      <c r="I40" s="17"/>
      <c r="J40" s="17"/>
      <c r="K40" s="17"/>
      <c r="L40" s="17"/>
      <c r="M40" s="17"/>
      <c r="N40" s="17"/>
      <c r="O40" s="17"/>
      <c r="P40" s="17"/>
      <c r="Q40" s="17"/>
    </row>
    <row r="41" spans="1:17" x14ac:dyDescent="0.25">
      <c r="A41" s="17"/>
      <c r="B41" s="17"/>
      <c r="C41" s="17"/>
      <c r="D41" s="17"/>
      <c r="E41" s="17"/>
      <c r="F41" s="17"/>
      <c r="G41" s="17"/>
      <c r="H41" s="17"/>
      <c r="I41" s="17"/>
      <c r="J41" s="17"/>
      <c r="K41" s="17"/>
      <c r="L41" s="17"/>
      <c r="M41" s="17"/>
      <c r="N41" s="17"/>
      <c r="O41" s="17"/>
      <c r="P41" s="17"/>
      <c r="Q41" s="17"/>
    </row>
    <row r="42" spans="1:17" ht="24" thickBot="1" x14ac:dyDescent="0.4">
      <c r="B42" s="28" t="s">
        <v>124</v>
      </c>
      <c r="C42" s="17"/>
      <c r="D42" s="29"/>
      <c r="E42" s="29"/>
      <c r="F42" s="29"/>
      <c r="G42" s="30" t="s">
        <v>97</v>
      </c>
      <c r="H42" s="30"/>
      <c r="I42" s="31"/>
      <c r="J42" s="31"/>
      <c r="K42" s="17"/>
      <c r="L42" s="32"/>
      <c r="M42" s="32"/>
      <c r="N42" s="32"/>
      <c r="O42" s="32"/>
      <c r="P42" s="32"/>
      <c r="Q42" s="32"/>
    </row>
    <row r="43" spans="1:17" ht="23.25" customHeight="1" thickBot="1" x14ac:dyDescent="0.4">
      <c r="A43" s="169" t="s">
        <v>125</v>
      </c>
      <c r="B43" s="169"/>
      <c r="C43" s="169"/>
      <c r="D43" s="169"/>
      <c r="E43" s="33"/>
      <c r="F43" s="17"/>
      <c r="G43" s="170">
        <f>+D51-P17-P23-P24</f>
        <v>716356.02520169818</v>
      </c>
      <c r="H43" s="170"/>
      <c r="I43" s="34" t="s">
        <v>99</v>
      </c>
      <c r="J43" s="35"/>
      <c r="K43" s="17"/>
      <c r="L43" s="171" t="s">
        <v>100</v>
      </c>
      <c r="M43" s="171"/>
      <c r="N43" s="171"/>
      <c r="O43" s="171"/>
      <c r="P43" s="171"/>
      <c r="Q43" s="171"/>
    </row>
    <row r="44" spans="1:17" ht="24.75" customHeight="1" x14ac:dyDescent="0.35">
      <c r="A44" s="169"/>
      <c r="B44" s="169"/>
      <c r="C44" s="169"/>
      <c r="D44" s="169"/>
      <c r="E44" s="32"/>
      <c r="F44" s="32"/>
      <c r="G44" s="36"/>
      <c r="H44" s="37" t="s">
        <v>101</v>
      </c>
      <c r="I44" s="38"/>
      <c r="J44" s="39"/>
      <c r="K44" s="17"/>
      <c r="L44" s="40"/>
      <c r="M44" s="17"/>
      <c r="N44" s="17"/>
      <c r="O44" s="17"/>
      <c r="P44" s="172" t="s">
        <v>102</v>
      </c>
      <c r="Q44" s="172"/>
    </row>
    <row r="45" spans="1:17" ht="23.25" x14ac:dyDescent="0.35">
      <c r="A45" s="40"/>
      <c r="C45" s="41"/>
      <c r="D45" s="42"/>
      <c r="E45" s="17"/>
      <c r="F45" s="17"/>
      <c r="G45" s="43"/>
      <c r="H45" s="44">
        <f>G43/2400</f>
        <v>298.48167716737424</v>
      </c>
      <c r="I45" s="45" t="s">
        <v>103</v>
      </c>
      <c r="J45" s="46"/>
      <c r="K45" s="17"/>
      <c r="L45" s="40"/>
      <c r="M45" s="47">
        <v>0</v>
      </c>
      <c r="N45" s="48" t="s">
        <v>104</v>
      </c>
      <c r="O45" s="49">
        <f>M45*Introduction!C$28</f>
        <v>0</v>
      </c>
      <c r="P45" s="173" t="s">
        <v>105</v>
      </c>
      <c r="Q45" s="173"/>
    </row>
    <row r="46" spans="1:17" ht="23.25" x14ac:dyDescent="0.25">
      <c r="A46" s="50" t="s">
        <v>79</v>
      </c>
      <c r="B46" s="82">
        <f>D23</f>
        <v>195517.60912280701</v>
      </c>
      <c r="C46" s="52">
        <v>-4.9999999999998997E-2</v>
      </c>
      <c r="D46" s="53">
        <f>B46+C46*B46</f>
        <v>185741.72866666687</v>
      </c>
      <c r="E46" s="54"/>
      <c r="F46" s="54"/>
      <c r="G46" s="40"/>
      <c r="H46" s="55"/>
      <c r="I46" s="56" t="s">
        <v>106</v>
      </c>
      <c r="J46" s="42"/>
      <c r="K46" s="17"/>
      <c r="L46" s="40"/>
      <c r="M46" s="57" t="s">
        <v>107</v>
      </c>
      <c r="N46" s="48"/>
      <c r="O46" s="58"/>
      <c r="P46" s="59">
        <f>O45+O47+O49+O51</f>
        <v>0</v>
      </c>
      <c r="Q46" s="60" t="s">
        <v>108</v>
      </c>
    </row>
    <row r="47" spans="1:17" ht="23.25" x14ac:dyDescent="0.35">
      <c r="A47" s="50" t="s">
        <v>81</v>
      </c>
      <c r="B47" s="82">
        <f>D24</f>
        <v>166419.92444444445</v>
      </c>
      <c r="C47" s="52">
        <v>-0.08</v>
      </c>
      <c r="D47" s="53">
        <f>B47+C47*B47</f>
        <v>153106.3304888889</v>
      </c>
      <c r="E47" s="54"/>
      <c r="F47" s="54"/>
      <c r="G47" s="40"/>
      <c r="H47" s="61">
        <f>+G43/Introduction!C$29</f>
        <v>47.757068346779882</v>
      </c>
      <c r="I47" s="62" t="s">
        <v>109</v>
      </c>
      <c r="J47" s="63"/>
      <c r="K47" s="17"/>
      <c r="L47" s="40"/>
      <c r="M47" s="64">
        <v>0</v>
      </c>
      <c r="N47" s="48" t="s">
        <v>110</v>
      </c>
      <c r="O47" s="49"/>
      <c r="P47" s="65">
        <f>O48+O53+O55+O57+O59</f>
        <v>0</v>
      </c>
      <c r="Q47" s="66" t="s">
        <v>111</v>
      </c>
    </row>
    <row r="48" spans="1:17" ht="23.25" x14ac:dyDescent="0.25">
      <c r="A48" s="50" t="s">
        <v>83</v>
      </c>
      <c r="B48" s="82">
        <f>D25</f>
        <v>355441.43239766086</v>
      </c>
      <c r="C48" s="52">
        <v>-0.12</v>
      </c>
      <c r="D48" s="53">
        <f>B48+C48*B48</f>
        <v>312788.46050994156</v>
      </c>
      <c r="E48" s="54"/>
      <c r="F48" s="54"/>
      <c r="G48" s="40"/>
      <c r="H48" s="55"/>
      <c r="I48" s="56" t="s">
        <v>106</v>
      </c>
      <c r="J48" s="42"/>
      <c r="K48" s="17"/>
      <c r="L48" s="40"/>
      <c r="M48" s="57" t="s">
        <v>112</v>
      </c>
      <c r="N48" s="48"/>
      <c r="O48" s="67">
        <f>M47*Introduction!C$29</f>
        <v>0</v>
      </c>
      <c r="P48" s="68"/>
      <c r="Q48" s="69"/>
    </row>
    <row r="49" spans="1:17" ht="23.25" x14ac:dyDescent="0.35">
      <c r="A49" s="50" t="s">
        <v>85</v>
      </c>
      <c r="B49" s="82">
        <f>D26</f>
        <v>18944.163157894734</v>
      </c>
      <c r="C49" s="52">
        <v>-0.06</v>
      </c>
      <c r="D49" s="53">
        <f>B49+C49*B49</f>
        <v>17807.513368421052</v>
      </c>
      <c r="E49" s="54"/>
      <c r="F49" s="54"/>
      <c r="G49" s="40"/>
      <c r="H49" s="70">
        <f>(G43/Introduction!C$30)</f>
        <v>596.96335433474849</v>
      </c>
      <c r="I49" s="71" t="s">
        <v>113</v>
      </c>
      <c r="J49" s="72"/>
      <c r="K49" s="17"/>
      <c r="L49" s="40"/>
      <c r="M49" s="73"/>
      <c r="N49" s="48" t="s">
        <v>114</v>
      </c>
      <c r="O49" s="49">
        <f>M49*Introduction!C$30</f>
        <v>0</v>
      </c>
      <c r="P49" s="166" t="s">
        <v>105</v>
      </c>
      <c r="Q49" s="166"/>
    </row>
    <row r="50" spans="1:17" ht="23.25" x14ac:dyDescent="0.3">
      <c r="A50" s="50" t="s">
        <v>87</v>
      </c>
      <c r="B50" s="82">
        <f>D27</f>
        <v>343315.63333333371</v>
      </c>
      <c r="C50" s="52">
        <v>-9.9999999999999006E-2</v>
      </c>
      <c r="D50" s="53">
        <f>B50+C50*B50</f>
        <v>308984.07000000065</v>
      </c>
      <c r="E50" s="54"/>
      <c r="F50" s="54"/>
      <c r="G50" s="40"/>
      <c r="H50" s="55"/>
      <c r="I50" s="56" t="s">
        <v>106</v>
      </c>
      <c r="J50" s="42"/>
      <c r="K50" s="17"/>
      <c r="L50" s="40"/>
      <c r="M50" s="57" t="s">
        <v>115</v>
      </c>
      <c r="N50" s="48"/>
      <c r="O50" s="74"/>
      <c r="P50" s="167">
        <f>(M49+M51/10000)/$M$1</f>
        <v>0</v>
      </c>
      <c r="Q50" s="167"/>
    </row>
    <row r="51" spans="1:17" ht="27" customHeight="1" thickBot="1" x14ac:dyDescent="0.45">
      <c r="A51" s="75"/>
      <c r="B51" s="76">
        <f>SUM(B46:B50)</f>
        <v>1079638.7624561407</v>
      </c>
      <c r="C51" s="77"/>
      <c r="D51" s="78">
        <f>SUM(D46:D50)</f>
        <v>978428.103033919</v>
      </c>
      <c r="E51" s="54"/>
      <c r="F51" s="54"/>
      <c r="G51" s="79" t="s">
        <v>116</v>
      </c>
      <c r="H51" s="80">
        <f>(G43/Introduction!C$31)</f>
        <v>3581780.1260084906</v>
      </c>
      <c r="I51" s="71" t="s">
        <v>117</v>
      </c>
      <c r="J51" s="72"/>
      <c r="K51" s="17"/>
      <c r="L51" s="79" t="s">
        <v>116</v>
      </c>
      <c r="M51" s="73"/>
      <c r="N51" s="48" t="s">
        <v>118</v>
      </c>
      <c r="O51" s="49">
        <f>M51*Introduction!C$31</f>
        <v>0</v>
      </c>
      <c r="P51" s="168" t="s">
        <v>119</v>
      </c>
      <c r="Q51" s="168"/>
    </row>
    <row r="52" spans="1:17" ht="23.25" x14ac:dyDescent="0.3">
      <c r="A52" s="96"/>
      <c r="B52" s="82"/>
      <c r="C52" s="52"/>
      <c r="D52" s="54"/>
      <c r="E52" s="54"/>
      <c r="F52" s="54"/>
      <c r="G52" s="40"/>
      <c r="H52" s="55"/>
      <c r="I52" s="56" t="s">
        <v>106</v>
      </c>
      <c r="J52" s="42"/>
      <c r="K52" s="17"/>
      <c r="L52" s="40"/>
      <c r="M52" s="57" t="s">
        <v>120</v>
      </c>
      <c r="N52" s="48"/>
      <c r="O52" s="74"/>
      <c r="P52" s="68"/>
      <c r="Q52" s="69"/>
    </row>
    <row r="53" spans="1:17" ht="23.25" x14ac:dyDescent="0.35">
      <c r="A53" s="96"/>
      <c r="B53" s="82"/>
      <c r="C53" s="52"/>
      <c r="D53" s="54"/>
      <c r="E53" s="54"/>
      <c r="F53" s="54"/>
      <c r="G53" s="135" t="s">
        <v>209</v>
      </c>
      <c r="H53" s="124">
        <f>(G43/Introduction!C$32)</f>
        <v>2046731.5005762808</v>
      </c>
      <c r="I53" s="125" t="s">
        <v>201</v>
      </c>
      <c r="J53" s="126"/>
      <c r="K53" s="17"/>
      <c r="L53" s="135" t="s">
        <v>209</v>
      </c>
      <c r="M53" s="127"/>
      <c r="N53" s="48" t="s">
        <v>118</v>
      </c>
      <c r="O53" s="123">
        <f>M53*Introduction!C$32</f>
        <v>0</v>
      </c>
      <c r="P53" s="68"/>
      <c r="Q53" s="69"/>
    </row>
    <row r="54" spans="1:17" ht="23.25" x14ac:dyDescent="0.3">
      <c r="A54" s="96"/>
      <c r="B54" s="82"/>
      <c r="C54" s="52"/>
      <c r="D54" s="54"/>
      <c r="E54" s="54"/>
      <c r="F54" s="54"/>
      <c r="G54" s="40"/>
      <c r="H54" s="55"/>
      <c r="I54" s="56" t="s">
        <v>106</v>
      </c>
      <c r="J54" s="42"/>
      <c r="K54" s="17"/>
      <c r="L54" s="40"/>
      <c r="M54" s="57" t="s">
        <v>202</v>
      </c>
      <c r="N54" s="48"/>
      <c r="O54" s="74"/>
      <c r="P54" s="68"/>
      <c r="Q54" s="69"/>
    </row>
    <row r="55" spans="1:17" ht="23.25" x14ac:dyDescent="0.3">
      <c r="A55" s="96"/>
      <c r="B55" s="82"/>
      <c r="C55" s="52"/>
      <c r="D55" s="54"/>
      <c r="E55" s="54"/>
      <c r="F55" s="54"/>
      <c r="G55" s="40"/>
      <c r="H55" s="85">
        <f>G43/Introduction!C$33</f>
        <v>5116.8287514407011</v>
      </c>
      <c r="I55" s="86" t="s">
        <v>203</v>
      </c>
      <c r="J55" s="87"/>
      <c r="K55" s="17"/>
      <c r="L55" s="40"/>
      <c r="M55" s="88"/>
      <c r="N55" s="48" t="s">
        <v>110</v>
      </c>
      <c r="O55" s="67">
        <f>M55*Introduction!C$33</f>
        <v>0</v>
      </c>
      <c r="P55" s="68"/>
      <c r="Q55" s="69"/>
    </row>
    <row r="56" spans="1:17" ht="23.25" x14ac:dyDescent="0.35">
      <c r="A56" s="96"/>
      <c r="B56" s="82"/>
      <c r="C56" s="52"/>
      <c r="D56" s="54"/>
      <c r="E56" s="54"/>
      <c r="F56" s="54"/>
      <c r="G56" s="40"/>
      <c r="H56" s="165" t="s">
        <v>106</v>
      </c>
      <c r="I56" s="165"/>
      <c r="J56" s="165"/>
      <c r="K56" s="17"/>
      <c r="L56" s="40"/>
      <c r="M56" s="89" t="s">
        <v>121</v>
      </c>
      <c r="N56" s="17"/>
      <c r="O56" s="17"/>
      <c r="P56" s="17"/>
      <c r="Q56" s="42"/>
    </row>
    <row r="57" spans="1:17" ht="21" x14ac:dyDescent="0.35">
      <c r="A57" s="17"/>
      <c r="E57" s="54"/>
      <c r="F57" s="54"/>
      <c r="G57" s="133" t="s">
        <v>208</v>
      </c>
      <c r="H57" s="130">
        <f>G43/Introduction!C$34</f>
        <v>477.5706834677988</v>
      </c>
      <c r="I57" s="131" t="s">
        <v>204</v>
      </c>
      <c r="J57" s="132"/>
      <c r="K57" s="17"/>
      <c r="L57" s="133" t="s">
        <v>208</v>
      </c>
      <c r="M57" s="137"/>
      <c r="N57" s="17" t="s">
        <v>104</v>
      </c>
      <c r="O57" s="67">
        <f>M57*Introduction!C$34</f>
        <v>0</v>
      </c>
      <c r="P57" s="17"/>
      <c r="Q57" s="42"/>
    </row>
    <row r="58" spans="1:17" ht="23.25" x14ac:dyDescent="0.35">
      <c r="E58" s="54"/>
      <c r="F58" s="54"/>
      <c r="G58" s="40"/>
      <c r="H58" s="165" t="s">
        <v>106</v>
      </c>
      <c r="I58" s="165"/>
      <c r="J58" s="165"/>
      <c r="K58" s="17"/>
      <c r="L58" s="40"/>
      <c r="M58" s="57" t="s">
        <v>211</v>
      </c>
      <c r="N58" s="17"/>
      <c r="O58" s="17"/>
      <c r="P58" s="17"/>
      <c r="Q58" s="42"/>
    </row>
    <row r="59" spans="1:17" ht="21" x14ac:dyDescent="0.35">
      <c r="E59" s="54"/>
      <c r="F59" s="54"/>
      <c r="G59" s="133" t="s">
        <v>208</v>
      </c>
      <c r="H59" s="130">
        <f>G43/Introduction!C$35</f>
        <v>477570.68346779881</v>
      </c>
      <c r="I59" s="131" t="s">
        <v>214</v>
      </c>
      <c r="J59" s="132"/>
      <c r="K59" s="17"/>
      <c r="L59" s="133" t="s">
        <v>208</v>
      </c>
      <c r="M59" s="137"/>
      <c r="N59" s="17" t="s">
        <v>215</v>
      </c>
      <c r="O59" s="67">
        <f>M59*Introduction!C$35</f>
        <v>0</v>
      </c>
      <c r="P59" s="17"/>
      <c r="Q59" s="42"/>
    </row>
    <row r="60" spans="1:17" ht="15.75" x14ac:dyDescent="0.25">
      <c r="E60" s="54"/>
      <c r="F60" s="54"/>
      <c r="G60" s="40"/>
      <c r="H60" s="128"/>
      <c r="I60" s="128"/>
      <c r="J60" s="129"/>
      <c r="K60" s="17"/>
      <c r="L60" s="40"/>
      <c r="M60" s="57" t="s">
        <v>212</v>
      </c>
      <c r="N60" s="17"/>
      <c r="O60" s="17"/>
      <c r="P60" s="17"/>
      <c r="Q60" s="42"/>
    </row>
    <row r="61" spans="1:17" ht="23.25" x14ac:dyDescent="0.35">
      <c r="E61" s="90"/>
      <c r="F61" s="90"/>
      <c r="G61" s="40"/>
      <c r="H61" s="17"/>
      <c r="I61" s="41"/>
      <c r="J61" s="42"/>
      <c r="K61" s="17"/>
      <c r="L61" s="40"/>
      <c r="M61" s="17"/>
      <c r="N61" s="91" t="s">
        <v>122</v>
      </c>
      <c r="O61" s="92">
        <f>(P17+P23+P24+P46+P47)/D51</f>
        <v>0.26785011286939253</v>
      </c>
      <c r="P61" s="91" t="s">
        <v>123</v>
      </c>
      <c r="Q61" s="42"/>
    </row>
    <row r="62" spans="1:17" ht="15.75" thickBot="1" x14ac:dyDescent="0.3">
      <c r="B62" s="17"/>
      <c r="C62" s="17"/>
      <c r="D62" s="17"/>
      <c r="E62" s="17"/>
      <c r="F62" s="17"/>
      <c r="G62" s="93"/>
      <c r="H62" s="77"/>
      <c r="I62" s="94"/>
      <c r="J62" s="95"/>
      <c r="K62" s="17"/>
      <c r="L62" s="93"/>
      <c r="M62" s="77"/>
      <c r="N62" s="77"/>
      <c r="O62" s="77"/>
      <c r="P62" s="77"/>
      <c r="Q62" s="95"/>
    </row>
    <row r="63" spans="1:17" x14ac:dyDescent="0.25">
      <c r="A63" s="17"/>
      <c r="B63" s="17"/>
      <c r="C63" s="17"/>
      <c r="D63" s="17"/>
      <c r="E63" s="17"/>
      <c r="F63" s="17"/>
      <c r="G63" s="17"/>
      <c r="H63" s="17"/>
      <c r="I63" s="17"/>
      <c r="J63" s="17"/>
      <c r="K63" s="17"/>
      <c r="L63" s="17"/>
      <c r="M63" s="17"/>
      <c r="N63" s="17"/>
      <c r="O63" s="17"/>
      <c r="P63" s="17"/>
      <c r="Q63" s="17"/>
    </row>
    <row r="64" spans="1:17" x14ac:dyDescent="0.25">
      <c r="A64" s="17"/>
      <c r="B64" s="17"/>
      <c r="H64" s="17"/>
      <c r="I64" s="17"/>
      <c r="J64" s="17"/>
      <c r="Q64" s="17"/>
    </row>
    <row r="65" spans="1:17" ht="24" thickBot="1" x14ac:dyDescent="0.4">
      <c r="B65" s="28" t="s">
        <v>126</v>
      </c>
      <c r="C65" s="17"/>
      <c r="D65" s="29"/>
      <c r="E65" s="29"/>
      <c r="F65" s="29"/>
      <c r="G65" s="30" t="s">
        <v>97</v>
      </c>
      <c r="H65" s="30"/>
      <c r="I65" s="31"/>
      <c r="J65" s="31"/>
      <c r="K65" s="17"/>
      <c r="L65" s="32"/>
      <c r="M65" s="32"/>
      <c r="N65" s="32"/>
      <c r="O65" s="32"/>
      <c r="P65" s="32"/>
      <c r="Q65" s="32"/>
    </row>
    <row r="66" spans="1:17" ht="23.25" customHeight="1" thickBot="1" x14ac:dyDescent="0.4">
      <c r="A66" s="169" t="s">
        <v>125</v>
      </c>
      <c r="B66" s="169"/>
      <c r="C66" s="169"/>
      <c r="D66" s="169"/>
      <c r="E66" s="33"/>
      <c r="F66" s="17"/>
      <c r="G66" s="170">
        <f>+D74-P17-P23-P24-P46-P47</f>
        <v>524082.92584064626</v>
      </c>
      <c r="H66" s="170"/>
      <c r="I66" s="34" t="s">
        <v>99</v>
      </c>
      <c r="J66" s="35"/>
      <c r="K66" s="17"/>
      <c r="L66" s="171" t="s">
        <v>100</v>
      </c>
      <c r="M66" s="171"/>
      <c r="N66" s="171"/>
      <c r="O66" s="171"/>
      <c r="P66" s="171"/>
      <c r="Q66" s="171"/>
    </row>
    <row r="67" spans="1:17" ht="24.75" customHeight="1" x14ac:dyDescent="0.35">
      <c r="A67" s="169"/>
      <c r="B67" s="169"/>
      <c r="C67" s="169"/>
      <c r="D67" s="169"/>
      <c r="E67" s="32"/>
      <c r="F67" s="32"/>
      <c r="G67" s="36"/>
      <c r="H67" s="37" t="s">
        <v>101</v>
      </c>
      <c r="I67" s="38"/>
      <c r="J67" s="39"/>
      <c r="K67" s="17"/>
      <c r="L67" s="40"/>
      <c r="M67" s="17"/>
      <c r="N67" s="17"/>
      <c r="O67" s="17"/>
      <c r="P67" s="172" t="s">
        <v>102</v>
      </c>
      <c r="Q67" s="172"/>
    </row>
    <row r="68" spans="1:17" ht="23.25" x14ac:dyDescent="0.35">
      <c r="A68" s="40"/>
      <c r="C68" s="41"/>
      <c r="D68" s="42"/>
      <c r="E68" s="17"/>
      <c r="F68" s="17"/>
      <c r="G68" s="43"/>
      <c r="H68" s="44">
        <f>G66/2400</f>
        <v>218.36788576693596</v>
      </c>
      <c r="I68" s="45" t="s">
        <v>103</v>
      </c>
      <c r="J68" s="46"/>
      <c r="K68" s="17"/>
      <c r="L68" s="40"/>
      <c r="M68" s="47"/>
      <c r="N68" s="48" t="s">
        <v>104</v>
      </c>
      <c r="O68" s="49">
        <f>M68*Introduction!C$28</f>
        <v>0</v>
      </c>
      <c r="P68" s="173" t="s">
        <v>105</v>
      </c>
      <c r="Q68" s="173"/>
    </row>
    <row r="69" spans="1:17" ht="23.25" x14ac:dyDescent="0.25">
      <c r="A69" s="50" t="s">
        <v>79</v>
      </c>
      <c r="B69" s="82">
        <f>D46</f>
        <v>185741.72866666687</v>
      </c>
      <c r="C69" s="52">
        <v>-0.149999999999999</v>
      </c>
      <c r="D69" s="53">
        <f>B69+C69*B69</f>
        <v>157880.46936666704</v>
      </c>
      <c r="E69" s="54"/>
      <c r="F69" s="54"/>
      <c r="G69" s="40"/>
      <c r="H69" s="55"/>
      <c r="I69" s="56" t="s">
        <v>106</v>
      </c>
      <c r="J69" s="42"/>
      <c r="K69" s="17"/>
      <c r="L69" s="40"/>
      <c r="M69" s="57" t="s">
        <v>107</v>
      </c>
      <c r="N69" s="48"/>
      <c r="O69" s="58"/>
      <c r="P69" s="59">
        <f>O68+O70+O72+O74</f>
        <v>0</v>
      </c>
      <c r="Q69" s="60" t="s">
        <v>108</v>
      </c>
    </row>
    <row r="70" spans="1:17" ht="23.25" x14ac:dyDescent="0.35">
      <c r="A70" s="50" t="s">
        <v>81</v>
      </c>
      <c r="B70" s="82">
        <f>D47</f>
        <v>153106.3304888889</v>
      </c>
      <c r="C70" s="52">
        <v>-0.249999999999999</v>
      </c>
      <c r="D70" s="53">
        <f>B70+C70*B70</f>
        <v>114829.74786666682</v>
      </c>
      <c r="E70" s="54"/>
      <c r="F70" s="54"/>
      <c r="G70" s="40"/>
      <c r="H70" s="61">
        <f>+G66/Introduction!C$29</f>
        <v>34.938861722709753</v>
      </c>
      <c r="I70" s="62" t="s">
        <v>109</v>
      </c>
      <c r="J70" s="63"/>
      <c r="K70" s="17"/>
      <c r="L70" s="40"/>
      <c r="M70" s="64">
        <v>0</v>
      </c>
      <c r="N70" s="48" t="s">
        <v>110</v>
      </c>
      <c r="O70" s="49"/>
      <c r="P70" s="65">
        <f>O71+O76+O78+O80+O82</f>
        <v>0</v>
      </c>
      <c r="Q70" s="66" t="s">
        <v>111</v>
      </c>
    </row>
    <row r="71" spans="1:17" ht="23.25" x14ac:dyDescent="0.25">
      <c r="A71" s="50" t="s">
        <v>83</v>
      </c>
      <c r="B71" s="82">
        <f>D48</f>
        <v>312788.46050994156</v>
      </c>
      <c r="C71" s="52">
        <v>-0.19999999999999901</v>
      </c>
      <c r="D71" s="53">
        <f>B71+C71*B71</f>
        <v>250230.76840795355</v>
      </c>
      <c r="E71" s="54"/>
      <c r="F71" s="54"/>
      <c r="G71" s="40"/>
      <c r="H71" s="55"/>
      <c r="I71" s="56" t="s">
        <v>106</v>
      </c>
      <c r="J71" s="42"/>
      <c r="K71" s="17"/>
      <c r="L71" s="40"/>
      <c r="M71" s="57" t="s">
        <v>112</v>
      </c>
      <c r="N71" s="48"/>
      <c r="O71" s="67">
        <f>M70*Introduction!C$29</f>
        <v>0</v>
      </c>
      <c r="P71" s="68"/>
      <c r="Q71" s="69"/>
    </row>
    <row r="72" spans="1:17" ht="23.25" x14ac:dyDescent="0.35">
      <c r="A72" s="50" t="s">
        <v>85</v>
      </c>
      <c r="B72" s="82">
        <f>D49</f>
        <v>17807.513368421052</v>
      </c>
      <c r="C72" s="52">
        <v>-0.1</v>
      </c>
      <c r="D72" s="53">
        <f>B72+C72*B72</f>
        <v>16026.762031578946</v>
      </c>
      <c r="E72" s="54"/>
      <c r="F72" s="54"/>
      <c r="G72" s="40"/>
      <c r="H72" s="70">
        <f>(G66/Introduction!C$30)</f>
        <v>436.73577153387191</v>
      </c>
      <c r="I72" s="71" t="s">
        <v>113</v>
      </c>
      <c r="J72" s="72"/>
      <c r="K72" s="17"/>
      <c r="L72" s="40"/>
      <c r="M72" s="73"/>
      <c r="N72" s="48" t="s">
        <v>114</v>
      </c>
      <c r="O72" s="49">
        <f>M72*Introduction!C$30</f>
        <v>0</v>
      </c>
      <c r="P72" s="166" t="s">
        <v>105</v>
      </c>
      <c r="Q72" s="166"/>
    </row>
    <row r="73" spans="1:17" ht="23.25" x14ac:dyDescent="0.3">
      <c r="A73" s="50" t="s">
        <v>87</v>
      </c>
      <c r="B73" s="82">
        <f>D50</f>
        <v>308984.07000000065</v>
      </c>
      <c r="C73" s="52">
        <v>-0.19999999999999901</v>
      </c>
      <c r="D73" s="53">
        <f>B73+C73*B73</f>
        <v>247187.25600000081</v>
      </c>
      <c r="E73" s="54"/>
      <c r="F73" s="54"/>
      <c r="G73" s="40"/>
      <c r="H73" s="55"/>
      <c r="I73" s="56" t="s">
        <v>106</v>
      </c>
      <c r="J73" s="42"/>
      <c r="K73" s="17"/>
      <c r="L73" s="40"/>
      <c r="M73" s="57" t="s">
        <v>115</v>
      </c>
      <c r="N73" s="48"/>
      <c r="O73" s="74"/>
      <c r="P73" s="167">
        <f>(M72+M74/10000)/$M$1</f>
        <v>0</v>
      </c>
      <c r="Q73" s="167"/>
    </row>
    <row r="74" spans="1:17" ht="27" customHeight="1" thickBot="1" x14ac:dyDescent="0.45">
      <c r="A74" s="75"/>
      <c r="B74" s="76">
        <f>SUM(B69:B73)</f>
        <v>978428.103033919</v>
      </c>
      <c r="C74" s="77"/>
      <c r="D74" s="78">
        <f>SUM(D69:D73)</f>
        <v>786155.00367286708</v>
      </c>
      <c r="E74" s="54"/>
      <c r="F74" s="54"/>
      <c r="G74" s="79" t="s">
        <v>116</v>
      </c>
      <c r="H74" s="80">
        <f>(G66/Introduction!C$31)</f>
        <v>2620414.6292032311</v>
      </c>
      <c r="I74" s="71" t="s">
        <v>117</v>
      </c>
      <c r="J74" s="72"/>
      <c r="K74" s="17"/>
      <c r="L74" s="79" t="s">
        <v>116</v>
      </c>
      <c r="M74" s="73"/>
      <c r="N74" s="48" t="s">
        <v>118</v>
      </c>
      <c r="O74" s="49">
        <f>M74*Introduction!C$31</f>
        <v>0</v>
      </c>
      <c r="P74" s="168" t="s">
        <v>119</v>
      </c>
      <c r="Q74" s="168"/>
    </row>
    <row r="75" spans="1:17" ht="23.25" x14ac:dyDescent="0.3">
      <c r="A75" s="96"/>
      <c r="B75" s="82"/>
      <c r="C75" s="52"/>
      <c r="D75" s="54"/>
      <c r="E75" s="54"/>
      <c r="F75" s="54"/>
      <c r="G75" s="40"/>
      <c r="H75" s="55"/>
      <c r="I75" s="56" t="s">
        <v>106</v>
      </c>
      <c r="J75" s="42"/>
      <c r="K75" s="17"/>
      <c r="L75" s="40"/>
      <c r="M75" s="57" t="s">
        <v>120</v>
      </c>
      <c r="N75" s="48"/>
      <c r="O75" s="74"/>
      <c r="P75" s="68"/>
      <c r="Q75" s="69"/>
    </row>
    <row r="76" spans="1:17" ht="23.25" x14ac:dyDescent="0.35">
      <c r="A76" s="96"/>
      <c r="B76" s="82"/>
      <c r="C76" s="52"/>
      <c r="D76" s="54"/>
      <c r="E76" s="54"/>
      <c r="F76" s="54"/>
      <c r="G76" s="135" t="s">
        <v>209</v>
      </c>
      <c r="H76" s="124">
        <f>(G66/Introduction!C$32)</f>
        <v>1497379.7881161324</v>
      </c>
      <c r="I76" s="125" t="s">
        <v>201</v>
      </c>
      <c r="J76" s="126"/>
      <c r="K76" s="17"/>
      <c r="L76" s="135" t="s">
        <v>209</v>
      </c>
      <c r="M76" s="127"/>
      <c r="N76" s="48" t="s">
        <v>118</v>
      </c>
      <c r="O76" s="123">
        <f>M76*Introduction!C$32</f>
        <v>0</v>
      </c>
      <c r="P76" s="68"/>
      <c r="Q76" s="69"/>
    </row>
    <row r="77" spans="1:17" ht="23.25" x14ac:dyDescent="0.3">
      <c r="A77" s="96"/>
      <c r="B77" s="82"/>
      <c r="C77" s="52"/>
      <c r="D77" s="54"/>
      <c r="E77" s="54"/>
      <c r="F77" s="54"/>
      <c r="G77" s="40"/>
      <c r="H77" s="55"/>
      <c r="I77" s="56" t="s">
        <v>106</v>
      </c>
      <c r="J77" s="42"/>
      <c r="K77" s="17"/>
      <c r="L77" s="40"/>
      <c r="M77" s="57" t="s">
        <v>202</v>
      </c>
      <c r="N77" s="48"/>
      <c r="O77" s="74"/>
      <c r="P77" s="68"/>
      <c r="Q77" s="69"/>
    </row>
    <row r="78" spans="1:17" ht="23.25" x14ac:dyDescent="0.3">
      <c r="A78" s="96"/>
      <c r="B78" s="82"/>
      <c r="C78" s="52"/>
      <c r="D78" s="54"/>
      <c r="E78" s="54"/>
      <c r="F78" s="54"/>
      <c r="G78" s="40"/>
      <c r="H78" s="85">
        <f>G66/Introduction!C$33</f>
        <v>3743.4494702903303</v>
      </c>
      <c r="I78" s="86" t="s">
        <v>203</v>
      </c>
      <c r="J78" s="87"/>
      <c r="K78" s="17"/>
      <c r="L78" s="40"/>
      <c r="M78" s="88"/>
      <c r="N78" s="48" t="s">
        <v>110</v>
      </c>
      <c r="O78" s="67">
        <f>M78*Introduction!C$33</f>
        <v>0</v>
      </c>
      <c r="P78" s="68"/>
      <c r="Q78" s="69"/>
    </row>
    <row r="79" spans="1:17" ht="23.25" x14ac:dyDescent="0.35">
      <c r="A79" s="96"/>
      <c r="B79" s="82"/>
      <c r="C79" s="52"/>
      <c r="D79" s="54"/>
      <c r="E79" s="54"/>
      <c r="F79" s="54"/>
      <c r="G79" s="40"/>
      <c r="H79" s="165" t="s">
        <v>106</v>
      </c>
      <c r="I79" s="165"/>
      <c r="J79" s="165"/>
      <c r="K79" s="17"/>
      <c r="L79" s="40"/>
      <c r="M79" s="89" t="s">
        <v>121</v>
      </c>
      <c r="N79" s="17"/>
      <c r="O79" s="17"/>
      <c r="P79" s="17"/>
      <c r="Q79" s="42"/>
    </row>
    <row r="80" spans="1:17" ht="21" x14ac:dyDescent="0.35">
      <c r="A80" s="17"/>
      <c r="E80" s="54"/>
      <c r="F80" s="54"/>
      <c r="G80" s="133" t="s">
        <v>208</v>
      </c>
      <c r="H80" s="130">
        <f>G66/Introduction!C$34</f>
        <v>349.38861722709748</v>
      </c>
      <c r="I80" s="131" t="s">
        <v>204</v>
      </c>
      <c r="J80" s="132"/>
      <c r="K80" s="17"/>
      <c r="L80" s="133" t="s">
        <v>208</v>
      </c>
      <c r="M80" s="137"/>
      <c r="N80" s="17" t="s">
        <v>104</v>
      </c>
      <c r="O80" s="67">
        <f>M80*Introduction!C$34</f>
        <v>0</v>
      </c>
      <c r="P80" s="17"/>
      <c r="Q80" s="42"/>
    </row>
    <row r="81" spans="2:17" ht="23.25" x14ac:dyDescent="0.35">
      <c r="E81" s="54"/>
      <c r="F81" s="54"/>
      <c r="G81" s="40"/>
      <c r="H81" s="165" t="s">
        <v>106</v>
      </c>
      <c r="I81" s="165"/>
      <c r="J81" s="165"/>
      <c r="K81" s="17"/>
      <c r="L81" s="40"/>
      <c r="M81" s="57" t="s">
        <v>211</v>
      </c>
      <c r="N81" s="17"/>
      <c r="O81" s="17"/>
      <c r="P81" s="17"/>
      <c r="Q81" s="42"/>
    </row>
    <row r="82" spans="2:17" ht="21" x14ac:dyDescent="0.35">
      <c r="E82" s="54"/>
      <c r="F82" s="54"/>
      <c r="G82" s="133" t="s">
        <v>208</v>
      </c>
      <c r="H82" s="130">
        <f>G66/Introduction!C$35</f>
        <v>349388.61722709751</v>
      </c>
      <c r="I82" s="131" t="s">
        <v>214</v>
      </c>
      <c r="J82" s="132"/>
      <c r="K82" s="17"/>
      <c r="L82" s="133" t="s">
        <v>208</v>
      </c>
      <c r="M82" s="137"/>
      <c r="N82" s="17" t="s">
        <v>215</v>
      </c>
      <c r="O82" s="67">
        <f>M82*Introduction!C$35</f>
        <v>0</v>
      </c>
      <c r="P82" s="17"/>
      <c r="Q82" s="42"/>
    </row>
    <row r="83" spans="2:17" ht="15.75" x14ac:dyDescent="0.25">
      <c r="E83" s="54"/>
      <c r="F83" s="54"/>
      <c r="G83" s="40"/>
      <c r="H83" s="128"/>
      <c r="I83" s="128"/>
      <c r="J83" s="129"/>
      <c r="K83" s="17"/>
      <c r="L83" s="40"/>
      <c r="M83" s="57" t="s">
        <v>212</v>
      </c>
      <c r="N83" s="17"/>
      <c r="O83" s="17"/>
      <c r="P83" s="17"/>
      <c r="Q83" s="42"/>
    </row>
    <row r="84" spans="2:17" ht="23.25" x14ac:dyDescent="0.35">
      <c r="E84" s="90"/>
      <c r="F84" s="90"/>
      <c r="G84" s="40"/>
      <c r="H84" s="17"/>
      <c r="I84" s="41"/>
      <c r="J84" s="42"/>
      <c r="K84" s="17"/>
      <c r="L84" s="40"/>
      <c r="M84" s="17"/>
      <c r="N84" s="91" t="s">
        <v>122</v>
      </c>
      <c r="O84" s="92">
        <f>(P17+P23+P24+P46+P47+P69+P70)/D74</f>
        <v>0.3333592950599264</v>
      </c>
      <c r="P84" s="91" t="s">
        <v>123</v>
      </c>
      <c r="Q84" s="42"/>
    </row>
    <row r="85" spans="2:17" ht="15.75" thickBot="1" x14ac:dyDescent="0.3">
      <c r="B85" s="17"/>
      <c r="C85" s="17"/>
      <c r="D85" s="17"/>
      <c r="E85" s="17"/>
      <c r="F85" s="17"/>
      <c r="G85" s="93"/>
      <c r="H85" s="77"/>
      <c r="I85" s="94"/>
      <c r="J85" s="95"/>
      <c r="K85" s="17"/>
      <c r="L85" s="93"/>
      <c r="M85" s="77"/>
      <c r="N85" s="77"/>
      <c r="O85" s="77"/>
      <c r="P85" s="77"/>
      <c r="Q85" s="95"/>
    </row>
  </sheetData>
  <mergeCells count="34">
    <mergeCell ref="A1:B1"/>
    <mergeCell ref="C1:H1"/>
    <mergeCell ref="A15:I15"/>
    <mergeCell ref="A20:D21"/>
    <mergeCell ref="G20:H20"/>
    <mergeCell ref="A16:I17"/>
    <mergeCell ref="L20:Q20"/>
    <mergeCell ref="P21:Q21"/>
    <mergeCell ref="P22:Q22"/>
    <mergeCell ref="P26:Q26"/>
    <mergeCell ref="P27:Q27"/>
    <mergeCell ref="H33:J33"/>
    <mergeCell ref="A43:D44"/>
    <mergeCell ref="G43:H43"/>
    <mergeCell ref="L43:Q43"/>
    <mergeCell ref="P44:Q44"/>
    <mergeCell ref="H35:J35"/>
    <mergeCell ref="P45:Q45"/>
    <mergeCell ref="P49:Q49"/>
    <mergeCell ref="P50:Q50"/>
    <mergeCell ref="P51:Q51"/>
    <mergeCell ref="P28:Q28"/>
    <mergeCell ref="A66:D67"/>
    <mergeCell ref="G66:H66"/>
    <mergeCell ref="L66:Q66"/>
    <mergeCell ref="P67:Q67"/>
    <mergeCell ref="P68:Q68"/>
    <mergeCell ref="H81:J81"/>
    <mergeCell ref="P72:Q72"/>
    <mergeCell ref="P73:Q73"/>
    <mergeCell ref="P74:Q74"/>
    <mergeCell ref="H56:J56"/>
    <mergeCell ref="H79:J79"/>
    <mergeCell ref="H58:J58"/>
  </mergeCells>
  <conditionalFormatting sqref="C23:C27 C29:C31">
    <cfRule type="colorScale" priority="2">
      <colorScale>
        <cfvo type="min"/>
        <cfvo type="percentile" val="50"/>
        <cfvo type="max"/>
        <color rgb="FF63BE7B"/>
        <color rgb="FFFFEB84"/>
        <color rgb="FFF8696B"/>
      </colorScale>
    </cfRule>
  </conditionalFormatting>
  <conditionalFormatting sqref="C46:C50 C52:C56">
    <cfRule type="colorScale" priority="3">
      <colorScale>
        <cfvo type="min"/>
        <cfvo type="percentile" val="50"/>
        <cfvo type="max"/>
        <color rgb="FF63BE7B"/>
        <color rgb="FFFFEB84"/>
        <color rgb="FFF8696B"/>
      </colorScale>
    </cfRule>
  </conditionalFormatting>
  <conditionalFormatting sqref="C69:C73 C75:C79">
    <cfRule type="colorScale" priority="4">
      <colorScale>
        <cfvo type="min"/>
        <cfvo type="percentile" val="50"/>
        <cfvo type="max"/>
        <color rgb="FF63BE7B"/>
        <color rgb="FFFFEB84"/>
        <color rgb="FFF8696B"/>
      </colorScale>
    </cfRule>
  </conditionalFormatting>
  <pageMargins left="0.25" right="0.25" top="0.75" bottom="0.75" header="0.51180555555555496" footer="0.51180555555555496"/>
  <pageSetup paperSize="9" scale="4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D18836-A673-4D7F-9EDB-A00B3BA8C09E}">
          <x14:formula1>
            <xm:f>Données!$A$3:$A$176</xm:f>
          </x14:formula1>
          <xm:sqref>C1:H1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F260-6010-43FF-A1BC-AE65543FC3B6}">
  <dimension ref="A1:L26"/>
  <sheetViews>
    <sheetView workbookViewId="0">
      <selection activeCell="L25" sqref="L25"/>
    </sheetView>
  </sheetViews>
  <sheetFormatPr baseColWidth="10" defaultRowHeight="15" x14ac:dyDescent="0.25"/>
  <cols>
    <col min="1" max="1" width="61.140625" customWidth="1"/>
    <col min="8" max="8" width="19.7109375" customWidth="1"/>
  </cols>
  <sheetData>
    <row r="1" spans="1:12" x14ac:dyDescent="0.25">
      <c r="A1" t="s">
        <v>217</v>
      </c>
      <c r="B1">
        <v>2018</v>
      </c>
      <c r="C1">
        <v>2030</v>
      </c>
      <c r="D1">
        <v>2040</v>
      </c>
      <c r="E1">
        <v>2050</v>
      </c>
    </row>
    <row r="2" spans="1:12" x14ac:dyDescent="0.25">
      <c r="A2" t="str" cm="1">
        <f t="array" ref="A2:B2">'Orientation TEPOS'!A6:B6</f>
        <v xml:space="preserve">🏭 Industrie </v>
      </c>
      <c r="B2" s="138">
        <v>212519.14035087719</v>
      </c>
      <c r="C2" s="82">
        <f>'Orientation TEPOS'!D23</f>
        <v>195517.60912280701</v>
      </c>
      <c r="D2" s="82">
        <f>'Orientation TEPOS'!D46</f>
        <v>185741.72866666687</v>
      </c>
      <c r="E2" s="82">
        <f>'Orientation TEPOS'!D69</f>
        <v>157880.46936666704</v>
      </c>
    </row>
    <row r="3" spans="1:12" x14ac:dyDescent="0.25">
      <c r="A3" t="str" cm="1">
        <f t="array" ref="A3:B3">'Orientation TEPOS'!A7:B7</f>
        <v>🏘️ Tertiaire</v>
      </c>
      <c r="B3" s="138">
        <v>180891.22222222222</v>
      </c>
      <c r="C3" s="82">
        <f>'Orientation TEPOS'!D24</f>
        <v>166419.92444444445</v>
      </c>
      <c r="D3" s="82">
        <f>'Orientation TEPOS'!D47</f>
        <v>153106.3304888889</v>
      </c>
      <c r="E3" s="82">
        <f>'Orientation TEPOS'!D70</f>
        <v>114829.74786666682</v>
      </c>
    </row>
    <row r="4" spans="1:12" x14ac:dyDescent="0.25">
      <c r="A4" t="str" cm="1">
        <f t="array" ref="A4:B4">'Orientation TEPOS'!A8:B8</f>
        <v>🏠 Résidentiel</v>
      </c>
      <c r="B4" s="138">
        <v>362695.33918128657</v>
      </c>
      <c r="C4" s="82">
        <f>'Orientation TEPOS'!D25</f>
        <v>355441.43239766086</v>
      </c>
      <c r="D4" s="82">
        <f>'Orientation TEPOS'!D48</f>
        <v>312788.46050994156</v>
      </c>
      <c r="E4" s="82">
        <f>'Orientation TEPOS'!D71</f>
        <v>250230.76840795355</v>
      </c>
    </row>
    <row r="5" spans="1:12" x14ac:dyDescent="0.25">
      <c r="A5" t="str" cm="1">
        <f t="array" ref="A5:B5">'Orientation TEPOS'!A9:B9</f>
        <v>🐄 Agriculture</v>
      </c>
      <c r="B5" s="138">
        <v>21049.070175438595</v>
      </c>
      <c r="C5" s="82">
        <f>'Orientation TEPOS'!D26</f>
        <v>18944.163157894734</v>
      </c>
      <c r="D5" s="82">
        <f>'Orientation TEPOS'!D49</f>
        <v>17807.513368421052</v>
      </c>
      <c r="E5" s="82">
        <f>'Orientation TEPOS'!D72</f>
        <v>16026.762031578946</v>
      </c>
    </row>
    <row r="6" spans="1:12" x14ac:dyDescent="0.25">
      <c r="A6" t="str" cm="1">
        <f t="array" ref="A6:B6">'Orientation TEPOS'!A10:B10</f>
        <v>🚗 Transport routier</v>
      </c>
      <c r="B6" s="138">
        <v>361384.87719298247</v>
      </c>
      <c r="C6" s="82">
        <f>'Orientation TEPOS'!D27</f>
        <v>343315.63333333371</v>
      </c>
      <c r="D6" s="82">
        <f>'Orientation TEPOS'!D50</f>
        <v>308984.07000000065</v>
      </c>
      <c r="E6" s="82">
        <f>'Orientation TEPOS'!D73</f>
        <v>247187.25600000081</v>
      </c>
    </row>
    <row r="7" spans="1:12" x14ac:dyDescent="0.25">
      <c r="A7" t="str" cm="1">
        <f t="array" ref="A7:B7">'Orientation TEPOS'!A11:B11</f>
        <v>Consommation annuelle</v>
      </c>
      <c r="B7" s="138">
        <v>1138539.6491228072</v>
      </c>
      <c r="C7" s="82">
        <f>'Orientation TEPOS'!D28</f>
        <v>1079638.7624561407</v>
      </c>
      <c r="D7" s="82">
        <f>'Orientation TEPOS'!D51</f>
        <v>978428.103033919</v>
      </c>
      <c r="E7" s="82">
        <f>'Orientation TEPOS'!D74</f>
        <v>786155.00367286708</v>
      </c>
    </row>
    <row r="8" spans="1:12" x14ac:dyDescent="0.25">
      <c r="B8">
        <v>2018</v>
      </c>
      <c r="C8">
        <v>2030</v>
      </c>
      <c r="D8">
        <v>2040</v>
      </c>
      <c r="E8">
        <v>2050</v>
      </c>
      <c r="H8" t="s">
        <v>220</v>
      </c>
      <c r="I8">
        <v>2018</v>
      </c>
      <c r="J8">
        <v>2030</v>
      </c>
      <c r="K8">
        <v>2040</v>
      </c>
      <c r="L8">
        <v>2050</v>
      </c>
    </row>
    <row r="9" spans="1:12" x14ac:dyDescent="0.25">
      <c r="H9" t="s">
        <v>221</v>
      </c>
      <c r="I9" s="139">
        <f>B7</f>
        <v>1138539.6491228072</v>
      </c>
      <c r="J9" s="139">
        <f t="shared" ref="J9:L9" si="0">C7</f>
        <v>1079638.7624561407</v>
      </c>
      <c r="K9" s="139">
        <f t="shared" si="0"/>
        <v>978428.103033919</v>
      </c>
      <c r="L9" s="139">
        <f t="shared" si="0"/>
        <v>786155.00367286708</v>
      </c>
    </row>
    <row r="10" spans="1:12" x14ac:dyDescent="0.25">
      <c r="A10" t="s">
        <v>218</v>
      </c>
      <c r="H10" t="s">
        <v>222</v>
      </c>
      <c r="I10" s="82">
        <f>B22</f>
        <v>262072.07783222082</v>
      </c>
      <c r="J10" s="82">
        <f t="shared" ref="J10:L10" si="1">C22</f>
        <v>262072.07783222082</v>
      </c>
      <c r="K10" s="82">
        <f t="shared" si="1"/>
        <v>262072.07783222082</v>
      </c>
      <c r="L10" s="82">
        <f t="shared" si="1"/>
        <v>262072.07783222082</v>
      </c>
    </row>
    <row r="11" spans="1:12" x14ac:dyDescent="0.25">
      <c r="A11" t="str">
        <f>'Orientation TEPOS'!K6</f>
        <v xml:space="preserve">🌬️ Éolien terrestre </v>
      </c>
      <c r="B11" s="82">
        <f>'Orientation TEPOS'!P6</f>
        <v>7846.2284795321639</v>
      </c>
      <c r="C11" s="82">
        <f>B11+'Orientation TEPOS'!O22</f>
        <v>7846.2284795321639</v>
      </c>
      <c r="D11" s="82">
        <f>C11+'Orientation TEPOS'!O45</f>
        <v>7846.2284795321639</v>
      </c>
      <c r="E11" s="82">
        <f>D11+'Orientation TEPOS'!O68</f>
        <v>7846.2284795321639</v>
      </c>
      <c r="H11" s="82"/>
    </row>
    <row r="12" spans="1:12" x14ac:dyDescent="0.25">
      <c r="A12" t="str">
        <f>'Orientation TEPOS'!K7</f>
        <v>🌿 Méthanisation : Biométhane injecté</v>
      </c>
      <c r="B12" s="82">
        <f>'Orientation TEPOS'!P7</f>
        <v>4613.7790269785182</v>
      </c>
      <c r="C12" s="82">
        <f>B12+'Orientation TEPOS'!O24+'Orientation TEPOS'!O25</f>
        <v>4613.7790269785182</v>
      </c>
      <c r="D12" s="82">
        <f>C12+'Orientation TEPOS'!O47+'Orientation TEPOS'!O48</f>
        <v>4613.7790269785182</v>
      </c>
      <c r="E12" s="82">
        <f>D12+'Orientation TEPOS'!O70+'Orientation TEPOS'!O71</f>
        <v>4613.7790269785182</v>
      </c>
      <c r="H12" s="82"/>
    </row>
    <row r="13" spans="1:12" x14ac:dyDescent="0.25">
      <c r="A13" t="str">
        <f>'Orientation TEPOS'!K8</f>
        <v xml:space="preserve">💧 Hydraulique </v>
      </c>
      <c r="B13" s="82">
        <f>'Orientation TEPOS'!P8</f>
        <v>148230.07121637417</v>
      </c>
      <c r="C13" s="82">
        <f>B13</f>
        <v>148230.07121637417</v>
      </c>
      <c r="D13" s="82">
        <f t="shared" ref="D13:E13" si="2">C13</f>
        <v>148230.07121637417</v>
      </c>
      <c r="E13" s="82">
        <f t="shared" si="2"/>
        <v>148230.07121637417</v>
      </c>
      <c r="H13" s="82"/>
    </row>
    <row r="14" spans="1:12" x14ac:dyDescent="0.25">
      <c r="A14" t="str">
        <f>'Orientation TEPOS'!K9</f>
        <v>☀️ Solaire photovoltaïque</v>
      </c>
      <c r="B14" s="82">
        <f>'Orientation TEPOS'!P9</f>
        <v>8608.8232519626745</v>
      </c>
      <c r="C14" s="82">
        <f>B14+'Orientation TEPOS'!O26+'Orientation TEPOS'!O28</f>
        <v>8608.8232519626745</v>
      </c>
      <c r="D14" s="82">
        <f>C14+'Orientation TEPOS'!O49+'Orientation TEPOS'!O51</f>
        <v>8608.8232519626745</v>
      </c>
      <c r="E14" s="82">
        <f>D14+'Orientation TEPOS'!O72+'Orientation TEPOS'!O74</f>
        <v>8608.8232519626745</v>
      </c>
      <c r="H14" s="82"/>
    </row>
    <row r="15" spans="1:12" x14ac:dyDescent="0.25">
      <c r="A15" t="str">
        <f>'Orientation TEPOS'!K10</f>
        <v>☀️ Solaire thermique</v>
      </c>
      <c r="B15" s="82">
        <f>'Orientation TEPOS'!P10</f>
        <v>1432.2065169756131</v>
      </c>
      <c r="C15" s="82">
        <f>B15+'Orientation TEPOS'!O30</f>
        <v>1432.2065169756131</v>
      </c>
      <c r="D15" s="82">
        <f>C15+'Orientation TEPOS'!O53</f>
        <v>1432.2065169756131</v>
      </c>
      <c r="E15" s="82">
        <f>D15+'Orientation TEPOS'!O76</f>
        <v>1432.2065169756131</v>
      </c>
      <c r="H15" s="82"/>
    </row>
    <row r="16" spans="1:12" x14ac:dyDescent="0.25">
      <c r="A16" t="str">
        <f>'Orientation TEPOS'!K11</f>
        <v>🔥 Bois énergie chauffage urbain (chaleur)</v>
      </c>
      <c r="B16" s="82">
        <f>'Orientation TEPOS'!P11</f>
        <v>0</v>
      </c>
      <c r="C16" s="82">
        <f>B16</f>
        <v>0</v>
      </c>
      <c r="D16" s="82">
        <f>C16</f>
        <v>0</v>
      </c>
      <c r="E16" s="82">
        <f>D16</f>
        <v>0</v>
      </c>
      <c r="H16" s="82"/>
    </row>
    <row r="17" spans="1:8" x14ac:dyDescent="0.25">
      <c r="A17" t="str">
        <f>'Orientation TEPOS'!K12</f>
        <v>🔥 Bois énergie chaufferies agricoles et industricelles (chaleur)</v>
      </c>
      <c r="B17" s="82">
        <f>'Orientation TEPOS'!P12</f>
        <v>0</v>
      </c>
      <c r="C17" s="82">
        <f t="shared" ref="C17:E19" si="3">B17</f>
        <v>0</v>
      </c>
      <c r="D17" s="82">
        <f t="shared" si="3"/>
        <v>0</v>
      </c>
      <c r="E17" s="82">
        <f t="shared" si="3"/>
        <v>0</v>
      </c>
      <c r="H17" s="82"/>
    </row>
    <row r="18" spans="1:8" x14ac:dyDescent="0.25">
      <c r="A18" t="str">
        <f>'Orientation TEPOS'!K13</f>
        <v>🔥 Bois énergie chaufferies collectives (chaleur)</v>
      </c>
      <c r="B18" s="82">
        <f>'Orientation TEPOS'!P13</f>
        <v>0</v>
      </c>
      <c r="C18" s="82">
        <f t="shared" si="3"/>
        <v>0</v>
      </c>
      <c r="D18" s="82">
        <f t="shared" si="3"/>
        <v>0</v>
      </c>
      <c r="E18" s="82">
        <f t="shared" si="3"/>
        <v>0</v>
      </c>
      <c r="H18" s="82"/>
    </row>
    <row r="19" spans="1:8" x14ac:dyDescent="0.25">
      <c r="A19" t="str">
        <f>'Orientation TEPOS'!K14</f>
        <v>🔥 Bois énergie bois des ménages</v>
      </c>
      <c r="B19" s="82">
        <f>'Orientation TEPOS'!P14</f>
        <v>0</v>
      </c>
      <c r="C19" s="82">
        <f t="shared" si="3"/>
        <v>0</v>
      </c>
      <c r="D19" s="82">
        <f t="shared" si="3"/>
        <v>0</v>
      </c>
      <c r="E19" s="82">
        <f t="shared" si="3"/>
        <v>0</v>
      </c>
      <c r="H19" s="82"/>
    </row>
    <row r="20" spans="1:8" x14ac:dyDescent="0.25">
      <c r="A20" t="str">
        <f>'Orientation TEPOS'!K15</f>
        <v>🔥 Autre biomasse</v>
      </c>
      <c r="B20" s="82">
        <f>'Orientation TEPOS'!P15</f>
        <v>68120.75774039769</v>
      </c>
      <c r="C20" s="82">
        <f>B20+'Orientation TEPOS'!O32</f>
        <v>68120.75774039769</v>
      </c>
      <c r="D20" s="82">
        <f>C20+'Orientation TEPOS'!O55</f>
        <v>68120.75774039769</v>
      </c>
      <c r="E20" s="82">
        <f>D20+'Orientation TEPOS'!O78</f>
        <v>68120.75774039769</v>
      </c>
      <c r="H20" s="82"/>
    </row>
    <row r="21" spans="1:8" x14ac:dyDescent="0.25">
      <c r="A21" t="str">
        <f>'Orientation TEPOS'!K16</f>
        <v>🌏 Géothermie profonde</v>
      </c>
      <c r="B21" s="82">
        <f>'Orientation TEPOS'!P16</f>
        <v>23220.211599999981</v>
      </c>
      <c r="C21" s="82">
        <f>B21+'Orientation TEPOS'!O34+'Orientation TEPOS'!O36</f>
        <v>23220.211599999981</v>
      </c>
      <c r="D21" s="82">
        <f>C21+'Orientation TEPOS'!O57+'Orientation TEPOS'!O59</f>
        <v>23220.211599999981</v>
      </c>
      <c r="E21" s="82">
        <f>D21+'Orientation TEPOS'!O80+'Orientation TEPOS'!O82</f>
        <v>23220.211599999981</v>
      </c>
      <c r="H21" s="82"/>
    </row>
    <row r="22" spans="1:8" x14ac:dyDescent="0.25">
      <c r="A22" t="str">
        <f>'Orientation TEPOS'!K17</f>
        <v>Production énergie renouvelable annuelle</v>
      </c>
      <c r="B22" s="82">
        <f>'Orientation TEPOS'!P17</f>
        <v>262072.07783222082</v>
      </c>
      <c r="C22" s="82">
        <f>SUM(C11:C21)</f>
        <v>262072.07783222082</v>
      </c>
      <c r="D22" s="82">
        <f>SUM(D11:D21)</f>
        <v>262072.07783222082</v>
      </c>
      <c r="E22" s="82">
        <f>SUM(E11:E21)</f>
        <v>262072.07783222082</v>
      </c>
      <c r="G22" s="82"/>
      <c r="H22" s="82"/>
    </row>
    <row r="24" spans="1:8" x14ac:dyDescent="0.25">
      <c r="A24" t="s">
        <v>219</v>
      </c>
      <c r="B24" s="140">
        <f>B22/B7</f>
        <v>0.23018265374783864</v>
      </c>
      <c r="C24" s="140">
        <f t="shared" ref="C24:E24" si="4">C22/C7</f>
        <v>0.24274052298383206</v>
      </c>
      <c r="D24" s="140">
        <f t="shared" si="4"/>
        <v>0.26785011286939253</v>
      </c>
      <c r="E24" s="140">
        <f t="shared" si="4"/>
        <v>0.3333592950599264</v>
      </c>
    </row>
    <row r="26" spans="1:8" x14ac:dyDescent="0.25">
      <c r="E26" s="8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0"/>
  <sheetViews>
    <sheetView zoomScaleNormal="100" workbookViewId="0">
      <pane ySplit="2370" topLeftCell="A359" activePane="bottomLeft"/>
      <selection pane="bottomLeft" activeCell="D175" sqref="D3:D175"/>
    </sheetView>
  </sheetViews>
  <sheetFormatPr baseColWidth="10" defaultColWidth="10.7109375" defaultRowHeight="15" x14ac:dyDescent="0.25"/>
  <cols>
    <col min="1" max="1" width="16.42578125" customWidth="1"/>
    <col min="2" max="2" width="12" customWidth="1"/>
  </cols>
  <sheetData>
    <row r="1" spans="1:37" ht="30" x14ac:dyDescent="0.25">
      <c r="A1" t="s">
        <v>127</v>
      </c>
      <c r="B1" s="98" t="s">
        <v>128</v>
      </c>
      <c r="C1" s="98" t="s">
        <v>129</v>
      </c>
      <c r="D1" s="98" t="s">
        <v>130</v>
      </c>
      <c r="E1" s="98" t="s">
        <v>131</v>
      </c>
      <c r="F1" s="99" t="s">
        <v>132</v>
      </c>
      <c r="G1" s="99" t="s">
        <v>133</v>
      </c>
      <c r="H1" s="99" t="s">
        <v>134</v>
      </c>
      <c r="I1" s="99" t="s">
        <v>135</v>
      </c>
      <c r="J1" s="99" t="s">
        <v>136</v>
      </c>
      <c r="K1" s="99" t="s">
        <v>137</v>
      </c>
      <c r="L1" s="99" t="s">
        <v>138</v>
      </c>
      <c r="M1" s="100" t="s">
        <v>139</v>
      </c>
      <c r="N1" s="101" t="s">
        <v>140</v>
      </c>
      <c r="O1" s="101" t="s">
        <v>141</v>
      </c>
      <c r="P1" s="101" t="s">
        <v>142</v>
      </c>
      <c r="Q1" s="101" t="s">
        <v>143</v>
      </c>
      <c r="R1" s="101" t="s">
        <v>144</v>
      </c>
      <c r="S1" s="101" t="s">
        <v>145</v>
      </c>
      <c r="T1" s="101" t="s">
        <v>146</v>
      </c>
      <c r="U1" s="101" t="s">
        <v>147</v>
      </c>
      <c r="V1" s="102" t="s">
        <v>148</v>
      </c>
      <c r="W1" s="103" t="s">
        <v>149</v>
      </c>
      <c r="X1" s="103" t="s">
        <v>150</v>
      </c>
      <c r="Y1" s="103" t="s">
        <v>151</v>
      </c>
      <c r="Z1" s="103" t="s">
        <v>152</v>
      </c>
      <c r="AA1" s="103" t="s">
        <v>153</v>
      </c>
      <c r="AB1" s="103" t="s">
        <v>154</v>
      </c>
      <c r="AC1" s="103" t="s">
        <v>155</v>
      </c>
      <c r="AD1" s="103" t="s">
        <v>156</v>
      </c>
      <c r="AE1" s="103" t="s">
        <v>157</v>
      </c>
      <c r="AF1" s="103" t="s">
        <v>158</v>
      </c>
      <c r="AG1" s="103" t="s">
        <v>159</v>
      </c>
      <c r="AH1" s="103" t="s">
        <v>160</v>
      </c>
      <c r="AI1" s="104" t="s">
        <v>161</v>
      </c>
      <c r="AJ1" s="104" t="s">
        <v>162</v>
      </c>
      <c r="AK1" s="104" t="s">
        <v>163</v>
      </c>
    </row>
    <row r="2" spans="1:37" ht="120" x14ac:dyDescent="0.25">
      <c r="B2" s="98" t="s">
        <v>164</v>
      </c>
      <c r="C2" s="98" t="s">
        <v>165</v>
      </c>
      <c r="D2" s="98" t="s">
        <v>166</v>
      </c>
      <c r="E2" s="98" t="s">
        <v>167</v>
      </c>
      <c r="F2" s="99" t="s">
        <v>168</v>
      </c>
      <c r="G2" s="99" t="s">
        <v>169</v>
      </c>
      <c r="H2" s="99" t="s">
        <v>170</v>
      </c>
      <c r="I2" s="99" t="s">
        <v>171</v>
      </c>
      <c r="J2" s="99" t="s">
        <v>172</v>
      </c>
      <c r="K2" s="99" t="s">
        <v>173</v>
      </c>
      <c r="L2" s="99" t="s">
        <v>174</v>
      </c>
      <c r="M2" s="100"/>
      <c r="N2" s="101" t="s">
        <v>175</v>
      </c>
      <c r="O2" s="101" t="s">
        <v>176</v>
      </c>
      <c r="P2" s="101" t="s">
        <v>177</v>
      </c>
      <c r="Q2" s="101" t="s">
        <v>178</v>
      </c>
      <c r="R2" s="101" t="s">
        <v>179</v>
      </c>
      <c r="S2" s="101" t="s">
        <v>180</v>
      </c>
      <c r="T2" s="101" t="s">
        <v>181</v>
      </c>
      <c r="U2" s="101" t="s">
        <v>182</v>
      </c>
      <c r="V2" s="102" t="s">
        <v>183</v>
      </c>
      <c r="W2" s="103" t="s">
        <v>184</v>
      </c>
      <c r="X2" s="103" t="s">
        <v>185</v>
      </c>
      <c r="Y2" s="103" t="s">
        <v>186</v>
      </c>
      <c r="Z2" s="103" t="s">
        <v>187</v>
      </c>
      <c r="AA2" s="103" t="s">
        <v>188</v>
      </c>
      <c r="AB2" s="103" t="s">
        <v>189</v>
      </c>
      <c r="AC2" s="103" t="s">
        <v>190</v>
      </c>
      <c r="AD2" s="103" t="s">
        <v>191</v>
      </c>
      <c r="AE2" s="103" t="s">
        <v>192</v>
      </c>
      <c r="AF2" s="103" t="s">
        <v>193</v>
      </c>
      <c r="AG2" s="103" t="s">
        <v>194</v>
      </c>
      <c r="AH2" s="103" t="s">
        <v>195</v>
      </c>
      <c r="AI2" s="104" t="s">
        <v>196</v>
      </c>
      <c r="AJ2" s="104" t="s">
        <v>197</v>
      </c>
      <c r="AK2" s="97" t="s">
        <v>198</v>
      </c>
    </row>
    <row r="3" spans="1:37" x14ac:dyDescent="0.25">
      <c r="A3" t="s">
        <v>223</v>
      </c>
      <c r="B3">
        <v>56919</v>
      </c>
      <c r="C3">
        <v>101785</v>
      </c>
      <c r="D3">
        <v>2018</v>
      </c>
      <c r="E3">
        <v>1756148</v>
      </c>
      <c r="F3">
        <v>561109</v>
      </c>
      <c r="G3">
        <v>2817</v>
      </c>
      <c r="H3">
        <v>148048</v>
      </c>
      <c r="I3">
        <v>490715</v>
      </c>
      <c r="J3">
        <v>63370</v>
      </c>
      <c r="K3">
        <v>4633</v>
      </c>
      <c r="L3">
        <v>485456</v>
      </c>
      <c r="O3">
        <v>597954</v>
      </c>
      <c r="P3">
        <v>498769</v>
      </c>
      <c r="Q3">
        <v>475051</v>
      </c>
      <c r="R3">
        <v>183535</v>
      </c>
      <c r="T3">
        <v>839</v>
      </c>
      <c r="U3">
        <v>2021</v>
      </c>
      <c r="V3">
        <v>223947</v>
      </c>
      <c r="W3" s="141">
        <v>41364.237999999998</v>
      </c>
      <c r="X3" s="141"/>
      <c r="Y3" s="141"/>
      <c r="Z3" s="141">
        <v>4459.8119999999999</v>
      </c>
      <c r="AA3" s="141">
        <v>13372.156656766299</v>
      </c>
      <c r="AB3" s="141">
        <v>2064.1466978485901</v>
      </c>
      <c r="AC3" s="141"/>
      <c r="AD3" s="141">
        <v>112159.57514093599</v>
      </c>
      <c r="AG3" s="141"/>
      <c r="AH3" s="141"/>
      <c r="AI3" s="141"/>
      <c r="AJ3" s="141">
        <v>50527.148399999998</v>
      </c>
      <c r="AK3" s="141">
        <v>200070407</v>
      </c>
    </row>
    <row r="4" spans="1:37" s="1" customFormat="1" x14ac:dyDescent="0.25">
      <c r="A4" t="s">
        <v>224</v>
      </c>
      <c r="B4">
        <v>92176</v>
      </c>
      <c r="C4">
        <v>7818</v>
      </c>
      <c r="D4">
        <v>2018</v>
      </c>
      <c r="E4">
        <v>1644363</v>
      </c>
      <c r="F4">
        <v>72572</v>
      </c>
      <c r="G4">
        <v>9682</v>
      </c>
      <c r="H4">
        <v>361335</v>
      </c>
      <c r="I4">
        <v>660038</v>
      </c>
      <c r="J4">
        <v>6150</v>
      </c>
      <c r="K4">
        <v>7348</v>
      </c>
      <c r="L4">
        <v>527239</v>
      </c>
      <c r="M4"/>
      <c r="N4">
        <v>17315</v>
      </c>
      <c r="O4">
        <v>636029</v>
      </c>
      <c r="P4">
        <v>446014</v>
      </c>
      <c r="Q4">
        <v>431979</v>
      </c>
      <c r="R4">
        <v>112867</v>
      </c>
      <c r="S4"/>
      <c r="T4">
        <v>160</v>
      </c>
      <c r="U4">
        <v>2021</v>
      </c>
      <c r="V4">
        <v>83332</v>
      </c>
      <c r="W4" s="141"/>
      <c r="X4" s="141">
        <v>53.14</v>
      </c>
      <c r="Y4" s="141"/>
      <c r="Z4" s="141"/>
      <c r="AA4" s="141">
        <v>1770.61639281936</v>
      </c>
      <c r="AB4" s="141">
        <v>1783.7993089649301</v>
      </c>
      <c r="AC4" s="141"/>
      <c r="AD4" s="141">
        <v>56968.724262697302</v>
      </c>
      <c r="AE4"/>
      <c r="AF4"/>
      <c r="AG4" s="141"/>
      <c r="AH4" s="141"/>
      <c r="AI4" s="141"/>
      <c r="AJ4" s="141">
        <v>22755.995999999999</v>
      </c>
      <c r="AK4" s="141">
        <v>200011773</v>
      </c>
    </row>
    <row r="5" spans="1:37" x14ac:dyDescent="0.25">
      <c r="A5" t="s">
        <v>225</v>
      </c>
      <c r="B5">
        <v>48938</v>
      </c>
      <c r="C5">
        <v>31628</v>
      </c>
      <c r="D5">
        <v>2018</v>
      </c>
      <c r="E5">
        <v>1148826</v>
      </c>
      <c r="F5">
        <v>292894</v>
      </c>
      <c r="G5">
        <v>7128</v>
      </c>
      <c r="H5">
        <v>220175</v>
      </c>
      <c r="I5">
        <v>395302</v>
      </c>
      <c r="J5">
        <v>23953</v>
      </c>
      <c r="K5">
        <v>3007</v>
      </c>
      <c r="L5">
        <v>206366</v>
      </c>
      <c r="O5">
        <v>315251</v>
      </c>
      <c r="P5">
        <v>360352</v>
      </c>
      <c r="Q5">
        <v>352533</v>
      </c>
      <c r="R5">
        <v>120546</v>
      </c>
      <c r="T5">
        <v>145</v>
      </c>
      <c r="U5">
        <v>2021</v>
      </c>
      <c r="V5">
        <v>127700</v>
      </c>
      <c r="W5" s="141"/>
      <c r="X5" s="141">
        <v>3179.54</v>
      </c>
      <c r="Y5" s="141"/>
      <c r="Z5" s="141">
        <v>5237.1710000000003</v>
      </c>
      <c r="AA5" s="141">
        <v>6891.7043314807497</v>
      </c>
      <c r="AB5" s="141">
        <v>1810.9249383113499</v>
      </c>
      <c r="AC5" s="141"/>
      <c r="AD5" s="141">
        <v>82919.877491533902</v>
      </c>
      <c r="AG5" s="141"/>
      <c r="AH5" s="141"/>
      <c r="AI5" s="141"/>
      <c r="AJ5" s="141">
        <v>27660.686399999999</v>
      </c>
      <c r="AK5" s="141">
        <v>200072015</v>
      </c>
    </row>
    <row r="6" spans="1:37" x14ac:dyDescent="0.25">
      <c r="A6" t="s">
        <v>226</v>
      </c>
      <c r="B6">
        <v>58331</v>
      </c>
      <c r="C6">
        <v>49796</v>
      </c>
      <c r="D6">
        <v>2018</v>
      </c>
      <c r="E6">
        <v>1579099</v>
      </c>
      <c r="F6">
        <v>124315</v>
      </c>
      <c r="G6">
        <v>3926</v>
      </c>
      <c r="H6">
        <v>145748</v>
      </c>
      <c r="I6">
        <v>425812</v>
      </c>
      <c r="J6">
        <v>57403</v>
      </c>
      <c r="K6">
        <v>39014</v>
      </c>
      <c r="L6">
        <v>782882</v>
      </c>
      <c r="O6">
        <v>867238</v>
      </c>
      <c r="P6">
        <v>183716</v>
      </c>
      <c r="Q6">
        <v>338040</v>
      </c>
      <c r="R6">
        <v>190004</v>
      </c>
      <c r="T6">
        <v>101</v>
      </c>
      <c r="U6">
        <v>2021</v>
      </c>
      <c r="V6">
        <v>925696</v>
      </c>
      <c r="W6" s="141"/>
      <c r="X6" s="141">
        <v>6361.91</v>
      </c>
      <c r="Y6" s="141"/>
      <c r="Z6" s="141">
        <v>766135.40800000005</v>
      </c>
      <c r="AA6" s="141">
        <v>18894.022047938299</v>
      </c>
      <c r="AB6" s="141">
        <v>2325.4072423821899</v>
      </c>
      <c r="AC6" s="141"/>
      <c r="AD6" s="141">
        <v>95989.7331582888</v>
      </c>
      <c r="AG6" s="141"/>
      <c r="AH6" s="141"/>
      <c r="AI6" s="141"/>
      <c r="AJ6" s="141">
        <v>35989.822800000002</v>
      </c>
      <c r="AK6" s="141">
        <v>200073096</v>
      </c>
    </row>
    <row r="7" spans="1:37" x14ac:dyDescent="0.25">
      <c r="A7" t="s">
        <v>227</v>
      </c>
      <c r="B7">
        <v>61677</v>
      </c>
      <c r="C7">
        <v>76362</v>
      </c>
      <c r="D7">
        <v>2018</v>
      </c>
      <c r="E7">
        <v>2740772</v>
      </c>
      <c r="F7" t="s">
        <v>228</v>
      </c>
      <c r="G7" t="s">
        <v>228</v>
      </c>
      <c r="H7">
        <v>199877</v>
      </c>
      <c r="I7">
        <v>538929</v>
      </c>
      <c r="J7">
        <v>18513</v>
      </c>
      <c r="K7">
        <v>3450</v>
      </c>
      <c r="L7">
        <v>490790</v>
      </c>
      <c r="N7">
        <v>3189</v>
      </c>
      <c r="O7">
        <v>628280</v>
      </c>
      <c r="P7">
        <v>389295</v>
      </c>
      <c r="Q7">
        <v>1541867</v>
      </c>
      <c r="R7">
        <v>177717</v>
      </c>
      <c r="T7">
        <v>425</v>
      </c>
      <c r="U7">
        <v>2021</v>
      </c>
      <c r="V7">
        <v>1858660</v>
      </c>
      <c r="W7" s="141"/>
      <c r="X7" s="141">
        <v>12481.3955555556</v>
      </c>
      <c r="Y7" s="141"/>
      <c r="Z7" s="141">
        <v>1686421.4480000001</v>
      </c>
      <c r="AA7" s="141">
        <v>2451.8480191792501</v>
      </c>
      <c r="AB7" s="141">
        <v>1960.5204081655199</v>
      </c>
      <c r="AC7" s="141"/>
      <c r="AD7" s="141">
        <v>116526.913763082</v>
      </c>
      <c r="AG7" s="141"/>
      <c r="AH7" s="141"/>
      <c r="AI7" s="141"/>
      <c r="AJ7" s="141">
        <v>38817.752399999998</v>
      </c>
      <c r="AK7" s="141">
        <v>200068997</v>
      </c>
    </row>
    <row r="8" spans="1:37" x14ac:dyDescent="0.25">
      <c r="A8" t="s">
        <v>229</v>
      </c>
      <c r="B8">
        <v>50651</v>
      </c>
      <c r="C8">
        <v>57857</v>
      </c>
      <c r="D8">
        <v>2018</v>
      </c>
      <c r="E8">
        <v>1160348</v>
      </c>
      <c r="F8">
        <v>117042</v>
      </c>
      <c r="G8">
        <v>5445</v>
      </c>
      <c r="H8">
        <v>232255</v>
      </c>
      <c r="I8">
        <v>422273</v>
      </c>
      <c r="J8">
        <v>31080</v>
      </c>
      <c r="K8">
        <v>6909</v>
      </c>
      <c r="L8">
        <v>345343</v>
      </c>
      <c r="O8">
        <v>420848</v>
      </c>
      <c r="P8">
        <v>275404</v>
      </c>
      <c r="Q8">
        <v>318076</v>
      </c>
      <c r="R8">
        <v>145594</v>
      </c>
      <c r="T8">
        <v>426</v>
      </c>
      <c r="U8">
        <v>2021</v>
      </c>
      <c r="V8">
        <v>151415</v>
      </c>
      <c r="W8" s="141">
        <v>16694.858</v>
      </c>
      <c r="X8" s="141">
        <v>5307.2719999999999</v>
      </c>
      <c r="Y8" s="141"/>
      <c r="Z8" s="141"/>
      <c r="AA8" s="141">
        <v>4345.7170285173997</v>
      </c>
      <c r="AB8" s="141">
        <v>1736.12755190387</v>
      </c>
      <c r="AC8" s="141"/>
      <c r="AD8" s="141">
        <v>89749.185900545606</v>
      </c>
      <c r="AG8" s="141"/>
      <c r="AH8" s="141"/>
      <c r="AI8" s="141"/>
      <c r="AJ8" s="141">
        <v>33581.663999999997</v>
      </c>
      <c r="AK8" s="141">
        <v>200040566</v>
      </c>
    </row>
    <row r="9" spans="1:37" x14ac:dyDescent="0.25">
      <c r="A9" t="s">
        <v>230</v>
      </c>
      <c r="B9">
        <v>53538</v>
      </c>
      <c r="C9">
        <v>49190</v>
      </c>
      <c r="D9">
        <v>2018</v>
      </c>
      <c r="E9">
        <v>1060518</v>
      </c>
      <c r="F9">
        <v>66753</v>
      </c>
      <c r="G9">
        <v>35323</v>
      </c>
      <c r="H9">
        <v>229509</v>
      </c>
      <c r="I9">
        <v>451857</v>
      </c>
      <c r="J9">
        <v>26335</v>
      </c>
      <c r="K9">
        <v>4298</v>
      </c>
      <c r="L9">
        <v>246443</v>
      </c>
      <c r="N9">
        <v>13720</v>
      </c>
      <c r="O9">
        <v>374384</v>
      </c>
      <c r="P9" t="s">
        <v>228</v>
      </c>
      <c r="Q9">
        <v>282869</v>
      </c>
      <c r="R9">
        <v>123041</v>
      </c>
      <c r="S9">
        <v>24110</v>
      </c>
      <c r="T9">
        <v>319</v>
      </c>
      <c r="U9">
        <v>2021</v>
      </c>
      <c r="V9">
        <v>196806</v>
      </c>
      <c r="W9" s="141"/>
      <c r="X9" s="141"/>
      <c r="Y9" s="141"/>
      <c r="Z9" s="141"/>
      <c r="AA9" s="141">
        <v>81001.506568832498</v>
      </c>
      <c r="AB9" s="141">
        <v>2033.7955666324899</v>
      </c>
      <c r="AC9" s="141"/>
      <c r="AD9" s="141">
        <v>83701.929222279199</v>
      </c>
      <c r="AG9" s="141"/>
      <c r="AH9" s="141"/>
      <c r="AI9" s="141"/>
      <c r="AJ9" s="141">
        <v>30068.8452</v>
      </c>
      <c r="AK9" s="141">
        <v>241500230</v>
      </c>
    </row>
    <row r="10" spans="1:37" x14ac:dyDescent="0.25">
      <c r="A10" t="s">
        <v>231</v>
      </c>
      <c r="B10">
        <v>133942</v>
      </c>
      <c r="C10">
        <v>123683</v>
      </c>
      <c r="D10">
        <v>2018</v>
      </c>
      <c r="E10">
        <v>3396893</v>
      </c>
      <c r="F10">
        <v>404060</v>
      </c>
      <c r="G10">
        <v>3535</v>
      </c>
      <c r="H10">
        <v>523790</v>
      </c>
      <c r="I10">
        <v>1036931</v>
      </c>
      <c r="J10">
        <v>88231</v>
      </c>
      <c r="K10">
        <v>16234</v>
      </c>
      <c r="L10">
        <v>1324111</v>
      </c>
      <c r="N10">
        <v>34979</v>
      </c>
      <c r="O10">
        <v>1468468</v>
      </c>
      <c r="P10">
        <v>621582</v>
      </c>
      <c r="Q10">
        <v>914694</v>
      </c>
      <c r="R10">
        <v>354150</v>
      </c>
      <c r="T10">
        <v>3020</v>
      </c>
      <c r="U10">
        <v>2021</v>
      </c>
      <c r="V10">
        <v>455512</v>
      </c>
      <c r="W10" s="141"/>
      <c r="X10" s="141">
        <v>113531.681888889</v>
      </c>
      <c r="Y10" s="141"/>
      <c r="Z10" s="141">
        <v>74205.998999999996</v>
      </c>
      <c r="AA10" s="141">
        <v>7488.8465520332202</v>
      </c>
      <c r="AB10" s="141">
        <v>4841.0068881225998</v>
      </c>
      <c r="AC10" s="141"/>
      <c r="AD10" s="141">
        <v>186933.76568224901</v>
      </c>
      <c r="AG10" s="141"/>
      <c r="AH10" s="141"/>
      <c r="AI10" s="141"/>
      <c r="AJ10" s="141">
        <v>68511.013200000001</v>
      </c>
      <c r="AK10" s="141">
        <v>200071751</v>
      </c>
    </row>
    <row r="11" spans="1:37" x14ac:dyDescent="0.25">
      <c r="A11" t="s">
        <v>232</v>
      </c>
      <c r="B11">
        <v>209389</v>
      </c>
      <c r="C11">
        <v>51500</v>
      </c>
      <c r="D11">
        <v>2018</v>
      </c>
      <c r="E11">
        <v>4337054</v>
      </c>
      <c r="F11">
        <v>448351</v>
      </c>
      <c r="G11">
        <v>9160</v>
      </c>
      <c r="H11">
        <v>834207</v>
      </c>
      <c r="I11">
        <v>1632047</v>
      </c>
      <c r="J11">
        <v>27960</v>
      </c>
      <c r="K11">
        <v>9991</v>
      </c>
      <c r="L11">
        <v>1375338</v>
      </c>
      <c r="N11">
        <v>103370</v>
      </c>
      <c r="O11">
        <v>1658687</v>
      </c>
      <c r="P11">
        <v>945908</v>
      </c>
      <c r="Q11">
        <v>1289630</v>
      </c>
      <c r="R11">
        <v>338803</v>
      </c>
      <c r="T11">
        <v>657</v>
      </c>
      <c r="U11">
        <v>2021</v>
      </c>
      <c r="V11">
        <v>443625</v>
      </c>
      <c r="W11" s="141"/>
      <c r="X11" s="141">
        <v>22740.734</v>
      </c>
      <c r="Y11" s="141">
        <v>108034</v>
      </c>
      <c r="Z11" s="141">
        <v>55169.237999999998</v>
      </c>
      <c r="AA11" s="141">
        <v>12425.0197910687</v>
      </c>
      <c r="AB11" s="141">
        <v>5170.6058394945803</v>
      </c>
      <c r="AC11" s="141"/>
      <c r="AD11" s="141">
        <v>180875.59010196899</v>
      </c>
      <c r="AG11" s="141"/>
      <c r="AH11" s="141"/>
      <c r="AI11" s="141"/>
      <c r="AJ11" s="141">
        <v>59209.775999999998</v>
      </c>
      <c r="AK11" s="141">
        <v>200066793</v>
      </c>
    </row>
    <row r="12" spans="1:37" x14ac:dyDescent="0.25">
      <c r="A12" t="s">
        <v>233</v>
      </c>
      <c r="B12">
        <v>138240</v>
      </c>
      <c r="C12">
        <v>52650</v>
      </c>
      <c r="D12">
        <v>2018</v>
      </c>
      <c r="E12">
        <v>3448147</v>
      </c>
      <c r="F12">
        <v>746515</v>
      </c>
      <c r="G12">
        <v>13726</v>
      </c>
      <c r="H12">
        <v>585296</v>
      </c>
      <c r="I12">
        <v>955841</v>
      </c>
      <c r="J12">
        <v>26246</v>
      </c>
      <c r="K12">
        <v>10514</v>
      </c>
      <c r="L12">
        <v>1110009</v>
      </c>
      <c r="N12">
        <v>230404</v>
      </c>
      <c r="O12">
        <v>1377554</v>
      </c>
      <c r="P12">
        <v>813312</v>
      </c>
      <c r="Q12">
        <v>779854</v>
      </c>
      <c r="R12">
        <v>245018</v>
      </c>
      <c r="T12">
        <v>2005</v>
      </c>
      <c r="U12">
        <v>2021</v>
      </c>
      <c r="V12">
        <v>316544</v>
      </c>
      <c r="W12" s="141"/>
      <c r="X12" s="141">
        <v>6413.2659999999996</v>
      </c>
      <c r="Y12" s="141">
        <v>127107</v>
      </c>
      <c r="Z12" s="141"/>
      <c r="AA12" s="141">
        <v>7128.1204452065103</v>
      </c>
      <c r="AB12" s="141">
        <v>3545.3423064077601</v>
      </c>
      <c r="AC12" s="141"/>
      <c r="AD12" s="141">
        <v>127986.995241597</v>
      </c>
      <c r="AG12" s="141"/>
      <c r="AH12" s="141"/>
      <c r="AI12" s="141"/>
      <c r="AJ12" s="141">
        <v>44363.145600000003</v>
      </c>
      <c r="AK12" s="141">
        <v>200069110</v>
      </c>
    </row>
    <row r="13" spans="1:37" x14ac:dyDescent="0.25">
      <c r="A13" t="s">
        <v>234</v>
      </c>
      <c r="B13">
        <v>100314</v>
      </c>
      <c r="C13">
        <v>40485</v>
      </c>
      <c r="D13">
        <v>2018</v>
      </c>
      <c r="E13">
        <v>1782876</v>
      </c>
      <c r="F13">
        <v>43720</v>
      </c>
      <c r="G13">
        <v>4027</v>
      </c>
      <c r="H13">
        <v>391816</v>
      </c>
      <c r="I13">
        <v>782041</v>
      </c>
      <c r="J13">
        <v>18504</v>
      </c>
      <c r="K13">
        <v>3889</v>
      </c>
      <c r="L13">
        <v>538879</v>
      </c>
      <c r="O13">
        <v>636121</v>
      </c>
      <c r="P13">
        <v>376313</v>
      </c>
      <c r="Q13">
        <v>606906</v>
      </c>
      <c r="R13">
        <v>163468</v>
      </c>
      <c r="T13">
        <v>68</v>
      </c>
      <c r="U13">
        <v>2021</v>
      </c>
      <c r="V13">
        <v>137883</v>
      </c>
      <c r="W13" s="141"/>
      <c r="X13" s="141"/>
      <c r="Y13" s="141"/>
      <c r="Z13" s="141">
        <v>5948.2629999999999</v>
      </c>
      <c r="AA13" s="141">
        <v>3062.8717750075002</v>
      </c>
      <c r="AB13" s="141">
        <v>2981.60565473936</v>
      </c>
      <c r="AC13" s="141"/>
      <c r="AD13" s="141">
        <v>91424.622076171305</v>
      </c>
      <c r="AG13" s="141"/>
      <c r="AH13" s="141"/>
      <c r="AI13" s="141"/>
      <c r="AJ13" s="141">
        <v>34465.392</v>
      </c>
      <c r="AK13" s="141">
        <v>240100750</v>
      </c>
    </row>
    <row r="14" spans="1:37" x14ac:dyDescent="0.25">
      <c r="A14" t="s">
        <v>235</v>
      </c>
      <c r="B14">
        <v>94501</v>
      </c>
      <c r="C14">
        <v>36734</v>
      </c>
      <c r="D14">
        <v>2018</v>
      </c>
      <c r="E14">
        <v>2117923</v>
      </c>
      <c r="F14">
        <v>394852</v>
      </c>
      <c r="G14">
        <v>7849</v>
      </c>
      <c r="H14">
        <v>186414</v>
      </c>
      <c r="I14">
        <v>694251</v>
      </c>
      <c r="J14">
        <v>20893</v>
      </c>
      <c r="K14">
        <v>29665</v>
      </c>
      <c r="L14">
        <v>784000</v>
      </c>
      <c r="N14">
        <v>8126</v>
      </c>
      <c r="O14">
        <v>890277</v>
      </c>
      <c r="P14">
        <v>446862</v>
      </c>
      <c r="Q14">
        <v>547597</v>
      </c>
      <c r="R14">
        <v>224253</v>
      </c>
      <c r="T14">
        <v>808</v>
      </c>
      <c r="U14">
        <v>2021</v>
      </c>
      <c r="V14">
        <v>187061</v>
      </c>
      <c r="W14" s="141"/>
      <c r="X14" s="141"/>
      <c r="Y14" s="141"/>
      <c r="Z14" s="141">
        <v>3264.9070000000002</v>
      </c>
      <c r="AA14" s="141">
        <v>5694.7691096927701</v>
      </c>
      <c r="AB14" s="141">
        <v>3500.4943960020701</v>
      </c>
      <c r="AC14" s="141"/>
      <c r="AD14" s="141">
        <v>127851.529084647</v>
      </c>
      <c r="AG14" s="141"/>
      <c r="AH14" s="141"/>
      <c r="AI14" s="141"/>
      <c r="AJ14" s="141">
        <v>46749.211199999998</v>
      </c>
      <c r="AK14" s="141">
        <v>243800984</v>
      </c>
    </row>
    <row r="15" spans="1:37" x14ac:dyDescent="0.25">
      <c r="A15" t="s">
        <v>236</v>
      </c>
      <c r="B15">
        <v>82539</v>
      </c>
      <c r="C15">
        <v>132399</v>
      </c>
      <c r="D15">
        <v>2018</v>
      </c>
      <c r="E15">
        <v>1872692</v>
      </c>
      <c r="F15">
        <v>191825</v>
      </c>
      <c r="G15">
        <v>7256</v>
      </c>
      <c r="H15">
        <v>346345</v>
      </c>
      <c r="I15">
        <v>750300</v>
      </c>
      <c r="J15">
        <v>66398</v>
      </c>
      <c r="K15">
        <v>4577</v>
      </c>
      <c r="L15">
        <v>505991</v>
      </c>
      <c r="N15">
        <v>21597</v>
      </c>
      <c r="O15">
        <v>752713</v>
      </c>
      <c r="P15">
        <v>378739</v>
      </c>
      <c r="Q15">
        <v>465807</v>
      </c>
      <c r="R15">
        <v>252858</v>
      </c>
      <c r="T15">
        <v>978</v>
      </c>
      <c r="U15">
        <v>2021</v>
      </c>
      <c r="V15">
        <v>300552</v>
      </c>
      <c r="W15" s="141"/>
      <c r="X15" s="141">
        <v>9732.5422222222296</v>
      </c>
      <c r="Y15" s="141"/>
      <c r="Z15" s="141">
        <v>32455.331999999999</v>
      </c>
      <c r="AA15" s="141">
        <v>22422.467547112199</v>
      </c>
      <c r="AB15" s="141">
        <v>3087.67816469934</v>
      </c>
      <c r="AC15" s="141"/>
      <c r="AD15" s="141">
        <v>171456.607377176</v>
      </c>
      <c r="AG15" s="141"/>
      <c r="AH15" s="141"/>
      <c r="AI15" s="141"/>
      <c r="AJ15" s="141">
        <v>61397.002800000002</v>
      </c>
      <c r="AK15" s="141">
        <v>200073419</v>
      </c>
    </row>
    <row r="16" spans="1:37" x14ac:dyDescent="0.25">
      <c r="A16" t="s">
        <v>237</v>
      </c>
      <c r="B16">
        <v>77857</v>
      </c>
      <c r="C16">
        <v>29999</v>
      </c>
      <c r="D16">
        <v>2018</v>
      </c>
      <c r="E16">
        <v>1769143</v>
      </c>
      <c r="F16">
        <v>88473</v>
      </c>
      <c r="G16">
        <v>3879</v>
      </c>
      <c r="H16">
        <v>273029</v>
      </c>
      <c r="I16">
        <v>631362</v>
      </c>
      <c r="J16">
        <v>16859</v>
      </c>
      <c r="K16">
        <v>17413</v>
      </c>
      <c r="L16">
        <v>738127</v>
      </c>
      <c r="O16">
        <v>814689</v>
      </c>
      <c r="P16">
        <v>335404</v>
      </c>
      <c r="Q16">
        <v>442910</v>
      </c>
      <c r="R16">
        <v>175892</v>
      </c>
      <c r="T16">
        <v>247</v>
      </c>
      <c r="U16">
        <v>2021</v>
      </c>
      <c r="V16">
        <v>237321</v>
      </c>
      <c r="W16" s="141"/>
      <c r="X16" s="141"/>
      <c r="Y16" s="141"/>
      <c r="Z16" s="141">
        <v>92837.870999999999</v>
      </c>
      <c r="AA16" s="141">
        <v>10602.8463559051</v>
      </c>
      <c r="AB16" s="141">
        <v>2431.1877490832399</v>
      </c>
      <c r="AC16" s="141"/>
      <c r="AD16" s="141">
        <v>93470.625989172797</v>
      </c>
      <c r="AG16" s="141"/>
      <c r="AH16" s="141"/>
      <c r="AI16" s="141"/>
      <c r="AJ16" s="141">
        <v>37978.210800000001</v>
      </c>
      <c r="AK16" s="141">
        <v>200068674</v>
      </c>
    </row>
    <row r="17" spans="1:37" x14ac:dyDescent="0.25">
      <c r="A17" t="s">
        <v>238</v>
      </c>
      <c r="B17">
        <v>63216</v>
      </c>
      <c r="C17">
        <v>68880</v>
      </c>
      <c r="D17">
        <v>2018</v>
      </c>
      <c r="E17">
        <v>1776759</v>
      </c>
      <c r="F17">
        <v>414907</v>
      </c>
      <c r="G17">
        <v>5022</v>
      </c>
      <c r="H17">
        <v>271635</v>
      </c>
      <c r="I17">
        <v>529641</v>
      </c>
      <c r="J17">
        <v>9571</v>
      </c>
      <c r="K17">
        <v>2122</v>
      </c>
      <c r="L17">
        <v>543859</v>
      </c>
      <c r="N17">
        <v>50341</v>
      </c>
      <c r="O17">
        <v>623858</v>
      </c>
      <c r="P17">
        <v>287373</v>
      </c>
      <c r="Q17">
        <v>652319</v>
      </c>
      <c r="R17">
        <v>162480</v>
      </c>
      <c r="T17">
        <v>387</v>
      </c>
      <c r="U17">
        <v>2021</v>
      </c>
      <c r="V17">
        <v>338434</v>
      </c>
      <c r="W17" s="141">
        <v>28707.254000000001</v>
      </c>
      <c r="X17" s="141"/>
      <c r="Y17" s="141"/>
      <c r="Z17" s="141">
        <v>183248.52299999999</v>
      </c>
      <c r="AA17" s="141">
        <v>3391.9951614901702</v>
      </c>
      <c r="AB17" s="141">
        <v>1840.7761207808201</v>
      </c>
      <c r="AC17" s="141"/>
      <c r="AD17" s="141">
        <v>93606.408944718904</v>
      </c>
      <c r="AG17" s="141"/>
      <c r="AH17" s="141"/>
      <c r="AI17" s="141"/>
      <c r="AJ17" s="141">
        <v>27638.593199999999</v>
      </c>
      <c r="AK17" s="141">
        <v>200042935</v>
      </c>
    </row>
    <row r="18" spans="1:37" x14ac:dyDescent="0.25">
      <c r="A18" t="s">
        <v>239</v>
      </c>
      <c r="B18">
        <v>111128</v>
      </c>
      <c r="C18">
        <v>132098</v>
      </c>
      <c r="D18">
        <v>2018</v>
      </c>
      <c r="E18">
        <v>2532080</v>
      </c>
      <c r="F18" t="s">
        <v>228</v>
      </c>
      <c r="G18" t="s">
        <v>228</v>
      </c>
      <c r="H18">
        <v>254225</v>
      </c>
      <c r="I18">
        <v>906545</v>
      </c>
      <c r="J18">
        <v>89574</v>
      </c>
      <c r="K18">
        <v>3817</v>
      </c>
      <c r="L18">
        <v>853107</v>
      </c>
      <c r="N18">
        <v>1491</v>
      </c>
      <c r="O18">
        <v>1094186</v>
      </c>
      <c r="P18">
        <v>478925</v>
      </c>
      <c r="Q18">
        <v>625227</v>
      </c>
      <c r="R18">
        <v>330950</v>
      </c>
      <c r="T18">
        <v>1302</v>
      </c>
      <c r="U18">
        <v>2021</v>
      </c>
      <c r="V18">
        <v>454267</v>
      </c>
      <c r="W18" s="141"/>
      <c r="X18" s="141">
        <v>7846.0703333333304</v>
      </c>
      <c r="Y18" s="141"/>
      <c r="Z18" s="141">
        <v>116699.693</v>
      </c>
      <c r="AA18" s="141">
        <v>33401.666235902398</v>
      </c>
      <c r="AB18" s="141">
        <v>4152.7206808961701</v>
      </c>
      <c r="AC18" s="141"/>
      <c r="AD18" s="141">
        <v>212764.23543074101</v>
      </c>
      <c r="AG18" s="141"/>
      <c r="AH18" s="141"/>
      <c r="AI18" s="141"/>
      <c r="AJ18" s="141">
        <v>79402.960800000001</v>
      </c>
      <c r="AK18" s="141">
        <v>200065886</v>
      </c>
    </row>
    <row r="19" spans="1:37" x14ac:dyDescent="0.25">
      <c r="A19" t="s">
        <v>240</v>
      </c>
      <c r="B19">
        <v>1674</v>
      </c>
      <c r="C19">
        <v>53</v>
      </c>
      <c r="D19">
        <v>2018</v>
      </c>
      <c r="E19">
        <v>18628</v>
      </c>
      <c r="F19">
        <v>1285</v>
      </c>
      <c r="H19">
        <v>3399</v>
      </c>
      <c r="I19">
        <v>10939</v>
      </c>
      <c r="J19">
        <v>4</v>
      </c>
      <c r="K19">
        <v>270</v>
      </c>
      <c r="L19">
        <v>2731</v>
      </c>
      <c r="O19">
        <v>4226</v>
      </c>
      <c r="P19">
        <v>8090</v>
      </c>
      <c r="Q19">
        <v>5269</v>
      </c>
      <c r="R19">
        <v>1040</v>
      </c>
      <c r="T19">
        <v>2</v>
      </c>
      <c r="U19">
        <v>2021</v>
      </c>
      <c r="V19">
        <v>832</v>
      </c>
      <c r="W19" s="141"/>
      <c r="X19" s="141"/>
      <c r="Y19" s="141"/>
      <c r="Z19" s="141"/>
      <c r="AA19" s="141">
        <v>5.1879999999999997</v>
      </c>
      <c r="AB19" s="141">
        <v>22.111867386676</v>
      </c>
      <c r="AC19" s="141"/>
      <c r="AD19" s="141">
        <v>628.18229798165203</v>
      </c>
      <c r="AG19" s="141"/>
      <c r="AH19" s="141"/>
      <c r="AI19" s="141"/>
      <c r="AJ19" s="141">
        <v>176.7456</v>
      </c>
      <c r="AK19" s="141">
        <v>200070308</v>
      </c>
    </row>
    <row r="20" spans="1:37" x14ac:dyDescent="0.25">
      <c r="A20" t="s">
        <v>241</v>
      </c>
      <c r="B20">
        <v>67708</v>
      </c>
      <c r="C20">
        <v>38119</v>
      </c>
      <c r="D20">
        <v>2018</v>
      </c>
      <c r="E20">
        <v>2071764</v>
      </c>
      <c r="F20">
        <v>81047</v>
      </c>
      <c r="G20">
        <v>4373</v>
      </c>
      <c r="H20">
        <v>193061</v>
      </c>
      <c r="I20">
        <v>471818</v>
      </c>
      <c r="J20">
        <v>32215</v>
      </c>
      <c r="K20">
        <v>63910</v>
      </c>
      <c r="L20">
        <v>1225341</v>
      </c>
      <c r="N20">
        <v>5790</v>
      </c>
      <c r="O20">
        <v>1256424</v>
      </c>
      <c r="P20">
        <v>176346</v>
      </c>
      <c r="Q20">
        <v>419914</v>
      </c>
      <c r="R20">
        <v>213164</v>
      </c>
      <c r="T20">
        <v>126</v>
      </c>
      <c r="U20">
        <v>2021</v>
      </c>
      <c r="V20">
        <v>2762905</v>
      </c>
      <c r="W20" s="141">
        <v>62171.631999999998</v>
      </c>
      <c r="X20" s="141"/>
      <c r="Y20" s="141"/>
      <c r="Z20" s="141">
        <v>2535241.87</v>
      </c>
      <c r="AA20" s="141">
        <v>38913.886464776398</v>
      </c>
      <c r="AB20" s="141">
        <v>2564.4393690540801</v>
      </c>
      <c r="AC20" s="141"/>
      <c r="AD20" s="141">
        <v>88619.655050822694</v>
      </c>
      <c r="AG20" s="141"/>
      <c r="AH20" s="141"/>
      <c r="AI20" s="141"/>
      <c r="AJ20" s="141">
        <v>35393.306400000001</v>
      </c>
      <c r="AK20" s="141">
        <v>200040459</v>
      </c>
    </row>
    <row r="21" spans="1:37" x14ac:dyDescent="0.25">
      <c r="A21" t="s">
        <v>242</v>
      </c>
      <c r="B21">
        <v>60058</v>
      </c>
      <c r="C21">
        <v>37776</v>
      </c>
      <c r="D21">
        <v>2018</v>
      </c>
      <c r="E21">
        <v>1501226</v>
      </c>
      <c r="F21">
        <v>199818</v>
      </c>
      <c r="G21">
        <v>7843</v>
      </c>
      <c r="H21">
        <v>235487</v>
      </c>
      <c r="I21">
        <v>629977</v>
      </c>
      <c r="J21">
        <v>17586</v>
      </c>
      <c r="K21">
        <v>963</v>
      </c>
      <c r="L21">
        <v>409551</v>
      </c>
      <c r="N21">
        <v>34250</v>
      </c>
      <c r="O21">
        <v>440946</v>
      </c>
      <c r="P21">
        <v>512764</v>
      </c>
      <c r="Q21">
        <v>371615</v>
      </c>
      <c r="R21">
        <v>139976</v>
      </c>
      <c r="T21">
        <v>1675</v>
      </c>
      <c r="U21">
        <v>2021</v>
      </c>
      <c r="V21">
        <v>229111</v>
      </c>
      <c r="W21" s="141">
        <v>46556.629000000001</v>
      </c>
      <c r="X21" s="141"/>
      <c r="Y21" s="141"/>
      <c r="Z21" s="141">
        <v>47861.500999999997</v>
      </c>
      <c r="AA21" s="141">
        <v>14421.382220875799</v>
      </c>
      <c r="AB21" s="141">
        <v>1659.60061197499</v>
      </c>
      <c r="AC21" s="141"/>
      <c r="AD21" s="141">
        <v>80965.382220246</v>
      </c>
      <c r="AG21" s="141"/>
      <c r="AH21" s="141"/>
      <c r="AI21" s="141"/>
      <c r="AJ21" s="141">
        <v>37646.8128</v>
      </c>
      <c r="AK21" s="141">
        <v>200071082</v>
      </c>
    </row>
    <row r="22" spans="1:37" x14ac:dyDescent="0.25">
      <c r="A22" t="s">
        <v>243</v>
      </c>
      <c r="B22">
        <v>62859</v>
      </c>
      <c r="C22">
        <v>128116</v>
      </c>
      <c r="D22">
        <v>2018</v>
      </c>
      <c r="E22">
        <v>1713042</v>
      </c>
      <c r="F22">
        <v>156424</v>
      </c>
      <c r="G22">
        <v>3593</v>
      </c>
      <c r="H22">
        <v>221081</v>
      </c>
      <c r="I22">
        <v>586084</v>
      </c>
      <c r="J22">
        <v>67725</v>
      </c>
      <c r="K22">
        <v>10224</v>
      </c>
      <c r="L22">
        <v>667912</v>
      </c>
      <c r="N22">
        <v>28249</v>
      </c>
      <c r="O22">
        <v>752145</v>
      </c>
      <c r="P22">
        <v>348088</v>
      </c>
      <c r="Q22">
        <v>390588</v>
      </c>
      <c r="R22">
        <v>193176</v>
      </c>
      <c r="T22">
        <v>796</v>
      </c>
      <c r="U22">
        <v>2021</v>
      </c>
      <c r="V22">
        <v>199441</v>
      </c>
      <c r="W22" s="141"/>
      <c r="X22" s="141">
        <v>18564.6947777778</v>
      </c>
      <c r="Y22" s="141"/>
      <c r="Z22" s="141"/>
      <c r="AA22" s="141">
        <v>37721.957173405499</v>
      </c>
      <c r="AB22" s="141">
        <v>2137.0635678243102</v>
      </c>
      <c r="AC22" s="141"/>
      <c r="AD22" s="141">
        <v>101028.983457824</v>
      </c>
      <c r="AG22" s="141"/>
      <c r="AH22" s="141"/>
      <c r="AI22" s="141"/>
      <c r="AJ22" s="141">
        <v>39988.692000000003</v>
      </c>
      <c r="AK22" s="141">
        <v>200071140</v>
      </c>
    </row>
    <row r="23" spans="1:37" x14ac:dyDescent="0.25">
      <c r="A23" t="s">
        <v>244</v>
      </c>
      <c r="B23">
        <v>109717</v>
      </c>
      <c r="C23">
        <v>24591</v>
      </c>
      <c r="D23">
        <v>2018</v>
      </c>
      <c r="E23">
        <v>3232302</v>
      </c>
      <c r="F23" t="s">
        <v>228</v>
      </c>
      <c r="G23" t="s">
        <v>228</v>
      </c>
      <c r="H23">
        <v>540471</v>
      </c>
      <c r="I23">
        <v>697207</v>
      </c>
      <c r="J23">
        <v>18483</v>
      </c>
      <c r="K23">
        <v>21595</v>
      </c>
      <c r="L23">
        <v>1304472</v>
      </c>
      <c r="N23">
        <v>54535</v>
      </c>
      <c r="O23">
        <v>1519482</v>
      </c>
      <c r="P23">
        <v>423719</v>
      </c>
      <c r="Q23">
        <v>898252</v>
      </c>
      <c r="R23">
        <v>333287</v>
      </c>
      <c r="T23">
        <v>3026</v>
      </c>
      <c r="U23">
        <v>2021</v>
      </c>
      <c r="V23">
        <v>388856</v>
      </c>
      <c r="W23" s="141"/>
      <c r="X23" s="141">
        <v>53313.208888888897</v>
      </c>
      <c r="Y23" s="141">
        <v>166140</v>
      </c>
      <c r="Z23" s="141"/>
      <c r="AA23" s="141">
        <v>9605.2542008332202</v>
      </c>
      <c r="AB23" s="141">
        <v>3239.3243496134401</v>
      </c>
      <c r="AC23" s="141"/>
      <c r="AD23" s="141">
        <v>112879.47976370199</v>
      </c>
      <c r="AG23" s="141"/>
      <c r="AH23" s="141"/>
      <c r="AI23" s="141"/>
      <c r="AJ23" s="141">
        <v>43678.256399999998</v>
      </c>
      <c r="AK23" s="141">
        <v>243800604</v>
      </c>
    </row>
    <row r="24" spans="1:37" x14ac:dyDescent="0.25">
      <c r="A24" t="s">
        <v>245</v>
      </c>
      <c r="B24">
        <v>43920</v>
      </c>
      <c r="C24">
        <v>60209</v>
      </c>
      <c r="D24">
        <v>2018</v>
      </c>
      <c r="E24">
        <v>882822</v>
      </c>
      <c r="F24">
        <v>87372</v>
      </c>
      <c r="G24">
        <v>1184</v>
      </c>
      <c r="H24">
        <v>197660</v>
      </c>
      <c r="I24">
        <v>352869</v>
      </c>
      <c r="J24">
        <v>23327</v>
      </c>
      <c r="K24">
        <v>9678</v>
      </c>
      <c r="L24">
        <v>210733</v>
      </c>
      <c r="O24">
        <v>305902</v>
      </c>
      <c r="P24">
        <v>177680</v>
      </c>
      <c r="Q24">
        <v>275711</v>
      </c>
      <c r="R24">
        <v>123435</v>
      </c>
      <c r="T24">
        <v>94</v>
      </c>
      <c r="U24">
        <v>2021</v>
      </c>
      <c r="V24">
        <v>1278513</v>
      </c>
      <c r="W24" s="141">
        <v>38343.680999999997</v>
      </c>
      <c r="X24" s="141">
        <v>0</v>
      </c>
      <c r="Y24" s="141"/>
      <c r="Z24" s="141">
        <v>1106503.642</v>
      </c>
      <c r="AA24" s="141">
        <v>15383.4064545655</v>
      </c>
      <c r="AB24" s="141">
        <v>1687.26745986127</v>
      </c>
      <c r="AC24" s="141"/>
      <c r="AD24" s="141">
        <v>85929.411945046304</v>
      </c>
      <c r="AG24" s="141"/>
      <c r="AH24" s="141"/>
      <c r="AI24" s="141"/>
      <c r="AJ24" s="141">
        <v>30665.3616</v>
      </c>
      <c r="AK24" s="141">
        <v>200071413</v>
      </c>
    </row>
    <row r="25" spans="1:37" x14ac:dyDescent="0.25">
      <c r="A25" t="s">
        <v>246</v>
      </c>
      <c r="B25">
        <v>67701</v>
      </c>
      <c r="C25">
        <v>40182</v>
      </c>
      <c r="D25">
        <v>2018</v>
      </c>
      <c r="E25">
        <v>1873841</v>
      </c>
      <c r="F25">
        <v>320311</v>
      </c>
      <c r="G25">
        <v>26169</v>
      </c>
      <c r="H25">
        <v>232110</v>
      </c>
      <c r="I25">
        <v>558419</v>
      </c>
      <c r="J25">
        <v>27477</v>
      </c>
      <c r="K25">
        <v>7620</v>
      </c>
      <c r="L25">
        <v>701735</v>
      </c>
      <c r="N25">
        <v>16719</v>
      </c>
      <c r="O25">
        <v>752813</v>
      </c>
      <c r="P25">
        <v>420767</v>
      </c>
      <c r="Q25">
        <v>491653</v>
      </c>
      <c r="R25">
        <v>191128</v>
      </c>
      <c r="T25">
        <v>761</v>
      </c>
      <c r="U25">
        <v>2021</v>
      </c>
      <c r="V25">
        <v>176073</v>
      </c>
      <c r="W25" s="141"/>
      <c r="X25" s="141">
        <v>22708.93</v>
      </c>
      <c r="Y25" s="141"/>
      <c r="Z25" s="141"/>
      <c r="AA25" s="141">
        <v>9508.0220069491406</v>
      </c>
      <c r="AB25" s="141">
        <v>2548.9106575906098</v>
      </c>
      <c r="AC25" s="141"/>
      <c r="AD25" s="141">
        <v>95551.690652733596</v>
      </c>
      <c r="AG25" s="141"/>
      <c r="AH25" s="141"/>
      <c r="AI25" s="141"/>
      <c r="AJ25" s="141">
        <v>45755.017200000002</v>
      </c>
      <c r="AK25" s="141">
        <v>200070753</v>
      </c>
    </row>
    <row r="26" spans="1:37" x14ac:dyDescent="0.25">
      <c r="A26" t="s">
        <v>247</v>
      </c>
      <c r="B26">
        <v>100914</v>
      </c>
      <c r="C26">
        <v>68928</v>
      </c>
      <c r="D26">
        <v>2018</v>
      </c>
      <c r="E26">
        <v>2355379</v>
      </c>
      <c r="F26">
        <v>401941</v>
      </c>
      <c r="G26">
        <v>12574</v>
      </c>
      <c r="H26">
        <v>412448</v>
      </c>
      <c r="I26">
        <v>825162</v>
      </c>
      <c r="J26">
        <v>45917</v>
      </c>
      <c r="K26">
        <v>8496</v>
      </c>
      <c r="L26">
        <v>648840</v>
      </c>
      <c r="N26">
        <v>13981</v>
      </c>
      <c r="O26">
        <v>738394</v>
      </c>
      <c r="P26">
        <v>771359</v>
      </c>
      <c r="Q26">
        <v>616720</v>
      </c>
      <c r="R26">
        <v>214490</v>
      </c>
      <c r="T26">
        <v>433</v>
      </c>
      <c r="U26">
        <v>2021</v>
      </c>
      <c r="V26">
        <v>354171</v>
      </c>
      <c r="W26" s="141"/>
      <c r="X26" s="141">
        <v>6996.2030822451297</v>
      </c>
      <c r="Y26" s="141"/>
      <c r="Z26" s="141">
        <v>149663.50399999999</v>
      </c>
      <c r="AA26" s="141">
        <v>8512.4315977337792</v>
      </c>
      <c r="AB26" s="141">
        <v>3193.2783425038201</v>
      </c>
      <c r="AC26" s="141"/>
      <c r="AD26" s="141">
        <v>131566.78650945699</v>
      </c>
      <c r="AG26" s="141"/>
      <c r="AH26" s="141"/>
      <c r="AI26" s="141"/>
      <c r="AJ26" s="141">
        <v>54238.805999999997</v>
      </c>
      <c r="AK26" s="141">
        <v>200035731</v>
      </c>
    </row>
    <row r="27" spans="1:37" x14ac:dyDescent="0.25">
      <c r="A27" t="s">
        <v>248</v>
      </c>
      <c r="B27">
        <v>92185</v>
      </c>
      <c r="C27">
        <v>23887</v>
      </c>
      <c r="D27">
        <v>2018</v>
      </c>
      <c r="E27">
        <v>1653120</v>
      </c>
      <c r="F27">
        <v>179499</v>
      </c>
      <c r="G27">
        <v>17384</v>
      </c>
      <c r="H27">
        <v>258490</v>
      </c>
      <c r="I27">
        <v>745727</v>
      </c>
      <c r="J27">
        <v>16134</v>
      </c>
      <c r="K27">
        <v>5517</v>
      </c>
      <c r="L27">
        <v>430369</v>
      </c>
      <c r="N27">
        <v>75497</v>
      </c>
      <c r="O27">
        <v>614782</v>
      </c>
      <c r="P27" t="s">
        <v>228</v>
      </c>
      <c r="Q27">
        <v>490029</v>
      </c>
      <c r="R27">
        <v>160520</v>
      </c>
      <c r="S27">
        <v>5388</v>
      </c>
      <c r="T27">
        <v>177</v>
      </c>
      <c r="U27">
        <v>2021</v>
      </c>
      <c r="V27">
        <v>230697</v>
      </c>
      <c r="W27" s="141"/>
      <c r="X27" s="141">
        <v>7151.1450000000004</v>
      </c>
      <c r="Y27" s="141">
        <v>68748</v>
      </c>
      <c r="Z27" s="141"/>
      <c r="AA27" s="141">
        <v>3654.6513208842698</v>
      </c>
      <c r="AB27" s="141">
        <v>2714.4224263311899</v>
      </c>
      <c r="AC27" s="141"/>
      <c r="AD27" s="141">
        <v>104971.51736830801</v>
      </c>
      <c r="AG27" s="141"/>
      <c r="AH27" s="141"/>
      <c r="AI27" s="141"/>
      <c r="AJ27" s="141">
        <v>43457.324399999998</v>
      </c>
      <c r="AK27" s="141">
        <v>200067551</v>
      </c>
    </row>
    <row r="28" spans="1:37" x14ac:dyDescent="0.25">
      <c r="A28" t="s">
        <v>249</v>
      </c>
      <c r="B28">
        <v>223630</v>
      </c>
      <c r="C28">
        <v>94053</v>
      </c>
      <c r="D28">
        <v>2018</v>
      </c>
      <c r="E28">
        <v>5204837</v>
      </c>
      <c r="F28">
        <v>468218</v>
      </c>
      <c r="G28">
        <v>26751</v>
      </c>
      <c r="H28">
        <v>985583</v>
      </c>
      <c r="I28">
        <v>1587709</v>
      </c>
      <c r="J28">
        <v>105223</v>
      </c>
      <c r="K28">
        <v>69051</v>
      </c>
      <c r="L28">
        <v>1962302</v>
      </c>
      <c r="N28">
        <v>63548</v>
      </c>
      <c r="O28">
        <v>2135019</v>
      </c>
      <c r="P28">
        <v>1088011</v>
      </c>
      <c r="Q28">
        <v>1371182</v>
      </c>
      <c r="R28">
        <v>545938</v>
      </c>
      <c r="T28">
        <v>1139</v>
      </c>
      <c r="U28">
        <v>2021</v>
      </c>
      <c r="V28">
        <v>2139271</v>
      </c>
      <c r="W28" s="141">
        <v>79559.542000000001</v>
      </c>
      <c r="X28" s="141">
        <v>69207.468444444399</v>
      </c>
      <c r="Y28" s="141"/>
      <c r="Z28" s="141">
        <v>1556967.0349999999</v>
      </c>
      <c r="AA28" s="141">
        <v>84291.294376253805</v>
      </c>
      <c r="AB28" s="141">
        <v>7486.7994049208601</v>
      </c>
      <c r="AC28" s="141"/>
      <c r="AD28" s="141">
        <v>242604.86546182699</v>
      </c>
      <c r="AG28" s="141"/>
      <c r="AH28" s="141"/>
      <c r="AI28" s="141"/>
      <c r="AJ28" s="141">
        <v>99154.281600000002</v>
      </c>
      <c r="AK28" s="141">
        <v>200068781</v>
      </c>
    </row>
    <row r="29" spans="1:37" x14ac:dyDescent="0.25">
      <c r="A29" t="s">
        <v>250</v>
      </c>
      <c r="B29">
        <v>83578</v>
      </c>
      <c r="C29">
        <v>74133</v>
      </c>
      <c r="D29">
        <v>2018</v>
      </c>
      <c r="E29">
        <v>1748464</v>
      </c>
      <c r="F29" t="s">
        <v>228</v>
      </c>
      <c r="G29" t="s">
        <v>228</v>
      </c>
      <c r="H29">
        <v>303241</v>
      </c>
      <c r="I29">
        <v>775158</v>
      </c>
      <c r="J29">
        <v>27956</v>
      </c>
      <c r="K29">
        <v>16103</v>
      </c>
      <c r="L29">
        <v>436102</v>
      </c>
      <c r="N29">
        <v>2151</v>
      </c>
      <c r="O29">
        <v>558125</v>
      </c>
      <c r="P29">
        <v>490322</v>
      </c>
      <c r="Q29">
        <v>477067</v>
      </c>
      <c r="R29">
        <v>219170</v>
      </c>
      <c r="T29">
        <v>1628</v>
      </c>
      <c r="U29">
        <v>2021</v>
      </c>
      <c r="V29">
        <v>283323</v>
      </c>
      <c r="W29" s="141">
        <v>55983.78</v>
      </c>
      <c r="X29" s="141">
        <v>16317.3088888889</v>
      </c>
      <c r="Y29" s="141"/>
      <c r="Z29" s="141">
        <v>25994.347000000002</v>
      </c>
      <c r="AA29" s="141">
        <v>9644.5559159367203</v>
      </c>
      <c r="AB29" s="141">
        <v>2664.1496629129201</v>
      </c>
      <c r="AC29" s="141"/>
      <c r="AD29" s="141">
        <v>121706.14697433999</v>
      </c>
      <c r="AG29" s="141"/>
      <c r="AH29" s="141"/>
      <c r="AI29" s="141"/>
      <c r="AJ29" s="141">
        <v>51013.198799999998</v>
      </c>
      <c r="AK29" s="141">
        <v>200071363</v>
      </c>
    </row>
    <row r="30" spans="1:37" x14ac:dyDescent="0.25">
      <c r="A30" t="s">
        <v>251</v>
      </c>
      <c r="B30">
        <v>92201</v>
      </c>
      <c r="C30">
        <v>41895</v>
      </c>
      <c r="D30">
        <v>2018</v>
      </c>
      <c r="E30">
        <v>2444241</v>
      </c>
      <c r="F30">
        <v>265900</v>
      </c>
      <c r="G30">
        <v>3119</v>
      </c>
      <c r="H30">
        <v>230163</v>
      </c>
      <c r="I30">
        <v>662472</v>
      </c>
      <c r="J30">
        <v>31721</v>
      </c>
      <c r="K30">
        <v>35432</v>
      </c>
      <c r="L30">
        <v>1215433</v>
      </c>
      <c r="O30">
        <v>1288525</v>
      </c>
      <c r="P30">
        <v>372782</v>
      </c>
      <c r="Q30">
        <v>518922</v>
      </c>
      <c r="R30">
        <v>263787</v>
      </c>
      <c r="T30">
        <v>226</v>
      </c>
      <c r="U30">
        <v>2021</v>
      </c>
      <c r="V30">
        <v>432787</v>
      </c>
      <c r="W30" s="141"/>
      <c r="X30" s="141">
        <v>2373.5970000000002</v>
      </c>
      <c r="Y30" s="141"/>
      <c r="Z30" s="141">
        <v>277966.20899999997</v>
      </c>
      <c r="AA30" s="141">
        <v>7391.8623478661302</v>
      </c>
      <c r="AB30" s="141">
        <v>2952.87651461322</v>
      </c>
      <c r="AC30" s="141"/>
      <c r="AD30" s="141">
        <v>100810.40298353801</v>
      </c>
      <c r="AG30" s="141"/>
      <c r="AH30" s="141"/>
      <c r="AI30" s="141"/>
      <c r="AJ30" s="141">
        <v>41292.190799999997</v>
      </c>
      <c r="AK30" s="141">
        <v>200077014</v>
      </c>
    </row>
    <row r="31" spans="1:37" x14ac:dyDescent="0.25">
      <c r="A31" t="s">
        <v>252</v>
      </c>
      <c r="B31">
        <v>72707</v>
      </c>
      <c r="C31">
        <v>16766</v>
      </c>
      <c r="D31">
        <v>2018</v>
      </c>
      <c r="E31">
        <v>1588652</v>
      </c>
      <c r="F31">
        <v>162605</v>
      </c>
      <c r="G31">
        <v>6347</v>
      </c>
      <c r="H31">
        <v>318734</v>
      </c>
      <c r="I31">
        <v>522691</v>
      </c>
      <c r="J31">
        <v>24697</v>
      </c>
      <c r="K31">
        <v>9721</v>
      </c>
      <c r="L31">
        <v>543856</v>
      </c>
      <c r="N31">
        <v>38508</v>
      </c>
      <c r="O31">
        <v>625701</v>
      </c>
      <c r="P31">
        <v>400241</v>
      </c>
      <c r="Q31">
        <v>399974</v>
      </c>
      <c r="R31">
        <v>123845</v>
      </c>
      <c r="T31">
        <v>381</v>
      </c>
      <c r="U31">
        <v>2021</v>
      </c>
      <c r="V31">
        <v>151565</v>
      </c>
      <c r="W31" s="141"/>
      <c r="X31" s="141"/>
      <c r="Y31" s="141">
        <v>59925</v>
      </c>
      <c r="Z31" s="141"/>
      <c r="AA31" s="141">
        <v>2515.3734599867898</v>
      </c>
      <c r="AB31" s="141">
        <v>1916.8199124817199</v>
      </c>
      <c r="AC31" s="141"/>
      <c r="AD31" s="141">
        <v>61535.230140569103</v>
      </c>
      <c r="AG31" s="141"/>
      <c r="AH31" s="141"/>
      <c r="AI31" s="141"/>
      <c r="AJ31" s="141">
        <v>25672.2984</v>
      </c>
      <c r="AK31" s="141">
        <v>200040590</v>
      </c>
    </row>
    <row r="32" spans="1:37" x14ac:dyDescent="0.25">
      <c r="A32" t="s">
        <v>253</v>
      </c>
      <c r="B32">
        <v>27565</v>
      </c>
      <c r="C32">
        <v>122982</v>
      </c>
      <c r="D32">
        <v>2018</v>
      </c>
      <c r="E32">
        <v>764520</v>
      </c>
      <c r="F32" t="s">
        <v>228</v>
      </c>
      <c r="G32" t="s">
        <v>228</v>
      </c>
      <c r="H32">
        <v>75122</v>
      </c>
      <c r="I32">
        <v>298998</v>
      </c>
      <c r="J32">
        <v>40917</v>
      </c>
      <c r="L32">
        <v>122335</v>
      </c>
      <c r="N32">
        <v>6415</v>
      </c>
      <c r="O32">
        <v>269457</v>
      </c>
      <c r="P32">
        <v>97718</v>
      </c>
      <c r="Q32">
        <v>206225</v>
      </c>
      <c r="R32">
        <v>184223</v>
      </c>
      <c r="T32">
        <v>483</v>
      </c>
      <c r="U32">
        <v>2021</v>
      </c>
      <c r="V32">
        <v>237263</v>
      </c>
      <c r="W32" s="141"/>
      <c r="X32" s="141">
        <v>0</v>
      </c>
      <c r="Y32" s="141"/>
      <c r="Z32" s="141">
        <v>23982.865000000002</v>
      </c>
      <c r="AA32" s="141">
        <v>5688.9390503411896</v>
      </c>
      <c r="AB32" s="141">
        <v>1170.6240157555401</v>
      </c>
      <c r="AC32" s="141"/>
      <c r="AD32" s="141">
        <v>148280.695246105</v>
      </c>
      <c r="AG32" s="141"/>
      <c r="AH32" s="141"/>
      <c r="AI32" s="141"/>
      <c r="AJ32" s="141">
        <v>40784.047200000001</v>
      </c>
      <c r="AK32" s="141">
        <v>200070761</v>
      </c>
    </row>
    <row r="33" spans="1:37" x14ac:dyDescent="0.25">
      <c r="A33" t="s">
        <v>254</v>
      </c>
      <c r="B33">
        <v>9742</v>
      </c>
      <c r="C33">
        <v>26844</v>
      </c>
      <c r="D33">
        <v>2018</v>
      </c>
      <c r="E33">
        <v>195174</v>
      </c>
      <c r="F33">
        <v>5463</v>
      </c>
      <c r="H33">
        <v>18910</v>
      </c>
      <c r="I33">
        <v>92185</v>
      </c>
      <c r="J33">
        <v>3687</v>
      </c>
      <c r="L33">
        <v>74929</v>
      </c>
      <c r="N33">
        <v>1447</v>
      </c>
      <c r="O33">
        <v>98608</v>
      </c>
      <c r="P33">
        <v>3</v>
      </c>
      <c r="Q33">
        <v>48419</v>
      </c>
      <c r="R33">
        <v>46696</v>
      </c>
      <c r="T33">
        <v>1</v>
      </c>
      <c r="U33">
        <v>2021</v>
      </c>
      <c r="V33">
        <v>288281</v>
      </c>
      <c r="W33" s="141"/>
      <c r="X33" s="141"/>
      <c r="Y33" s="141"/>
      <c r="Z33" s="141">
        <v>242425.837</v>
      </c>
      <c r="AA33" s="141">
        <v>1332.4063208298701</v>
      </c>
      <c r="AB33" s="141">
        <v>354.774421352128</v>
      </c>
      <c r="AC33" s="141"/>
      <c r="AD33" s="141">
        <v>32458.641010391701</v>
      </c>
      <c r="AG33" s="141"/>
      <c r="AH33" s="141"/>
      <c r="AI33" s="141"/>
      <c r="AJ33" s="141">
        <v>11709.396000000001</v>
      </c>
      <c r="AK33" s="141">
        <v>200039824</v>
      </c>
    </row>
    <row r="34" spans="1:37" x14ac:dyDescent="0.25">
      <c r="A34" t="s">
        <v>255</v>
      </c>
      <c r="B34">
        <v>23083</v>
      </c>
      <c r="C34">
        <v>28109</v>
      </c>
      <c r="D34">
        <v>2018</v>
      </c>
      <c r="E34">
        <v>1416525</v>
      </c>
      <c r="F34" t="s">
        <v>228</v>
      </c>
      <c r="G34" t="s">
        <v>228</v>
      </c>
      <c r="H34">
        <v>24583</v>
      </c>
      <c r="I34">
        <v>150997</v>
      </c>
      <c r="J34">
        <v>8166</v>
      </c>
      <c r="K34">
        <v>14456</v>
      </c>
      <c r="L34">
        <v>123414</v>
      </c>
      <c r="O34">
        <v>794140</v>
      </c>
      <c r="P34">
        <v>148410</v>
      </c>
      <c r="Q34">
        <v>230034</v>
      </c>
      <c r="R34">
        <v>171753</v>
      </c>
      <c r="S34">
        <v>72121</v>
      </c>
      <c r="T34">
        <v>67</v>
      </c>
      <c r="U34">
        <v>2021</v>
      </c>
      <c r="V34">
        <v>211390</v>
      </c>
      <c r="W34" s="141">
        <v>9072.0360000000001</v>
      </c>
      <c r="X34" s="141"/>
      <c r="Y34" s="141"/>
      <c r="Z34" s="141">
        <v>19266.603999999999</v>
      </c>
      <c r="AA34" s="141">
        <v>13384.1789873332</v>
      </c>
      <c r="AB34" s="141">
        <v>891.99374233518495</v>
      </c>
      <c r="AC34" s="141"/>
      <c r="AD34" s="141">
        <v>154613.20744254201</v>
      </c>
      <c r="AG34" s="141"/>
      <c r="AH34" s="141"/>
      <c r="AI34" s="141"/>
      <c r="AJ34" s="141">
        <v>14161.7412</v>
      </c>
      <c r="AK34" s="141">
        <v>200071405</v>
      </c>
    </row>
    <row r="35" spans="1:37" x14ac:dyDescent="0.25">
      <c r="A35" t="s">
        <v>256</v>
      </c>
      <c r="B35">
        <v>20255</v>
      </c>
      <c r="C35">
        <v>9931</v>
      </c>
      <c r="D35">
        <v>2018</v>
      </c>
      <c r="E35">
        <v>505382</v>
      </c>
      <c r="F35">
        <v>14673</v>
      </c>
      <c r="G35">
        <v>975</v>
      </c>
      <c r="H35">
        <v>34457</v>
      </c>
      <c r="I35">
        <v>158187</v>
      </c>
      <c r="J35">
        <v>11083</v>
      </c>
      <c r="K35">
        <v>1636</v>
      </c>
      <c r="L35">
        <v>284371</v>
      </c>
      <c r="O35">
        <v>306830</v>
      </c>
      <c r="P35">
        <v>40206</v>
      </c>
      <c r="Q35">
        <v>102550</v>
      </c>
      <c r="R35">
        <v>55749</v>
      </c>
      <c r="T35">
        <v>47</v>
      </c>
      <c r="U35">
        <v>2021</v>
      </c>
      <c r="V35">
        <v>42086</v>
      </c>
      <c r="W35" s="141"/>
      <c r="X35" s="141"/>
      <c r="Y35" s="141"/>
      <c r="Z35" s="141">
        <v>2861.0329999999999</v>
      </c>
      <c r="AA35" s="141">
        <v>1279.58878036684</v>
      </c>
      <c r="AB35" s="141">
        <v>734.87407135050603</v>
      </c>
      <c r="AC35" s="141"/>
      <c r="AD35" s="141">
        <v>26208.295007419401</v>
      </c>
      <c r="AG35" s="141"/>
      <c r="AH35" s="141"/>
      <c r="AI35" s="141"/>
      <c r="AJ35" s="141">
        <v>11002.4136</v>
      </c>
      <c r="AK35" s="141">
        <v>247400583</v>
      </c>
    </row>
    <row r="36" spans="1:37" x14ac:dyDescent="0.25">
      <c r="A36" t="s">
        <v>257</v>
      </c>
      <c r="B36">
        <v>9366</v>
      </c>
      <c r="C36">
        <v>15324</v>
      </c>
      <c r="D36">
        <v>2018</v>
      </c>
      <c r="E36">
        <v>190247</v>
      </c>
      <c r="F36">
        <v>27209</v>
      </c>
      <c r="H36">
        <v>12762</v>
      </c>
      <c r="I36">
        <v>83668</v>
      </c>
      <c r="J36">
        <v>6008</v>
      </c>
      <c r="K36">
        <v>602</v>
      </c>
      <c r="L36">
        <v>59999</v>
      </c>
      <c r="O36">
        <v>75760</v>
      </c>
      <c r="P36">
        <v>35577</v>
      </c>
      <c r="Q36">
        <v>48299</v>
      </c>
      <c r="R36">
        <v>30187</v>
      </c>
      <c r="T36">
        <v>423</v>
      </c>
      <c r="U36">
        <v>2021</v>
      </c>
      <c r="V36">
        <v>32715</v>
      </c>
      <c r="W36" s="141"/>
      <c r="X36" s="141"/>
      <c r="Y36" s="141"/>
      <c r="Z36" s="141">
        <v>1100.3340000000001</v>
      </c>
      <c r="AA36" s="141">
        <v>1354.22196723672</v>
      </c>
      <c r="AB36" s="141">
        <v>355.45522301853498</v>
      </c>
      <c r="AC36" s="141"/>
      <c r="AD36" s="141">
        <v>20272.417298685101</v>
      </c>
      <c r="AG36" s="141"/>
      <c r="AH36" s="141"/>
      <c r="AI36" s="141"/>
      <c r="AJ36" s="141">
        <v>9632.6352000000006</v>
      </c>
      <c r="AK36" s="141">
        <v>244301099</v>
      </c>
    </row>
    <row r="37" spans="1:37" x14ac:dyDescent="0.25">
      <c r="A37" t="s">
        <v>258</v>
      </c>
      <c r="B37">
        <v>54358</v>
      </c>
      <c r="C37">
        <v>24943</v>
      </c>
      <c r="D37">
        <v>2018</v>
      </c>
      <c r="E37">
        <v>1635546</v>
      </c>
      <c r="F37">
        <v>417737</v>
      </c>
      <c r="G37">
        <v>8645</v>
      </c>
      <c r="H37">
        <v>99506</v>
      </c>
      <c r="I37">
        <v>420933</v>
      </c>
      <c r="J37">
        <v>24042</v>
      </c>
      <c r="K37">
        <v>8390</v>
      </c>
      <c r="L37">
        <v>656293</v>
      </c>
      <c r="O37">
        <v>932403</v>
      </c>
      <c r="P37">
        <v>147060</v>
      </c>
      <c r="Q37">
        <v>319903</v>
      </c>
      <c r="R37">
        <v>152884</v>
      </c>
      <c r="S37">
        <v>83230</v>
      </c>
      <c r="T37">
        <v>65</v>
      </c>
      <c r="U37">
        <v>2021</v>
      </c>
      <c r="V37">
        <v>112348</v>
      </c>
      <c r="W37" s="141"/>
      <c r="X37" s="141"/>
      <c r="Y37" s="141"/>
      <c r="Z37" s="141"/>
      <c r="AA37" s="141">
        <v>2343.8108544112501</v>
      </c>
      <c r="AB37" s="141">
        <v>2195.4607733459602</v>
      </c>
      <c r="AC37" s="141"/>
      <c r="AD37" s="141">
        <v>73144.886035645803</v>
      </c>
      <c r="AG37" s="141"/>
      <c r="AH37" s="141"/>
      <c r="AI37" s="141"/>
      <c r="AJ37" s="141">
        <v>34664.230799999998</v>
      </c>
      <c r="AK37" s="141">
        <v>200040574</v>
      </c>
    </row>
    <row r="38" spans="1:37" x14ac:dyDescent="0.25">
      <c r="A38" t="s">
        <v>259</v>
      </c>
      <c r="B38">
        <v>7916</v>
      </c>
      <c r="C38">
        <v>21929</v>
      </c>
      <c r="D38">
        <v>2018</v>
      </c>
      <c r="E38">
        <v>135781</v>
      </c>
      <c r="F38">
        <v>1553</v>
      </c>
      <c r="H38">
        <v>13373</v>
      </c>
      <c r="I38">
        <v>60506</v>
      </c>
      <c r="J38">
        <v>10768</v>
      </c>
      <c r="L38">
        <v>49581</v>
      </c>
      <c r="O38">
        <v>66475</v>
      </c>
      <c r="P38">
        <v>7792</v>
      </c>
      <c r="Q38">
        <v>35150</v>
      </c>
      <c r="R38">
        <v>26362</v>
      </c>
      <c r="T38">
        <v>3</v>
      </c>
      <c r="U38">
        <v>2021</v>
      </c>
      <c r="V38">
        <v>28878</v>
      </c>
      <c r="W38" s="141"/>
      <c r="X38" s="141"/>
      <c r="Y38" s="141"/>
      <c r="Z38" s="141"/>
      <c r="AA38" s="141">
        <v>4698.3037947809098</v>
      </c>
      <c r="AB38" s="141">
        <v>309.638422722413</v>
      </c>
      <c r="AC38" s="141"/>
      <c r="AD38" s="141">
        <v>17264.0935976498</v>
      </c>
      <c r="AG38" s="141"/>
      <c r="AH38" s="141"/>
      <c r="AI38" s="141"/>
      <c r="AJ38" s="141">
        <v>6605.8667999999998</v>
      </c>
      <c r="AK38" s="141">
        <v>240700815</v>
      </c>
    </row>
    <row r="39" spans="1:37" x14ac:dyDescent="0.25">
      <c r="A39" t="s">
        <v>260</v>
      </c>
      <c r="B39">
        <v>55314</v>
      </c>
      <c r="C39">
        <v>69563</v>
      </c>
      <c r="D39">
        <v>2018</v>
      </c>
      <c r="E39">
        <v>1102633</v>
      </c>
      <c r="F39" t="s">
        <v>228</v>
      </c>
      <c r="G39" t="s">
        <v>228</v>
      </c>
      <c r="H39">
        <v>149080</v>
      </c>
      <c r="I39">
        <v>423028</v>
      </c>
      <c r="J39">
        <v>54377</v>
      </c>
      <c r="K39">
        <v>15108</v>
      </c>
      <c r="L39">
        <v>354016</v>
      </c>
      <c r="O39">
        <v>462585</v>
      </c>
      <c r="P39">
        <v>151289</v>
      </c>
      <c r="Q39">
        <v>292705</v>
      </c>
      <c r="R39">
        <v>195710</v>
      </c>
      <c r="T39">
        <v>344</v>
      </c>
      <c r="U39">
        <v>2021</v>
      </c>
      <c r="V39">
        <v>181296</v>
      </c>
      <c r="W39" s="141"/>
      <c r="X39" s="141">
        <v>8105.1842515463904</v>
      </c>
      <c r="Y39" s="141"/>
      <c r="Z39" s="141"/>
      <c r="AA39" s="141">
        <v>18919.6058111692</v>
      </c>
      <c r="AB39" s="141">
        <v>2379.0254537637902</v>
      </c>
      <c r="AC39" s="141"/>
      <c r="AD39" s="141">
        <v>114842.309077878</v>
      </c>
      <c r="AG39" s="141"/>
      <c r="AH39" s="141"/>
      <c r="AI39" s="141"/>
      <c r="AJ39" s="141">
        <v>37050.296399999999</v>
      </c>
      <c r="AK39" s="141">
        <v>200059392</v>
      </c>
    </row>
    <row r="40" spans="1:37" x14ac:dyDescent="0.25">
      <c r="A40" t="s">
        <v>261</v>
      </c>
      <c r="B40">
        <v>25917</v>
      </c>
      <c r="C40">
        <v>27648</v>
      </c>
      <c r="D40">
        <v>2018</v>
      </c>
      <c r="E40">
        <v>480687</v>
      </c>
      <c r="F40">
        <v>26063</v>
      </c>
      <c r="G40">
        <v>641</v>
      </c>
      <c r="H40">
        <v>38038</v>
      </c>
      <c r="I40">
        <v>200293</v>
      </c>
      <c r="J40">
        <v>19009</v>
      </c>
      <c r="K40">
        <v>766</v>
      </c>
      <c r="L40">
        <v>195876</v>
      </c>
      <c r="O40">
        <v>247706</v>
      </c>
      <c r="P40">
        <v>56853</v>
      </c>
      <c r="Q40">
        <v>99501</v>
      </c>
      <c r="R40">
        <v>76471</v>
      </c>
      <c r="T40">
        <v>156</v>
      </c>
      <c r="U40">
        <v>2021</v>
      </c>
      <c r="V40">
        <v>77090</v>
      </c>
      <c r="W40" s="141"/>
      <c r="X40" s="141"/>
      <c r="Y40" s="141"/>
      <c r="Z40" s="141"/>
      <c r="AA40" s="141">
        <v>8029.1149196241804</v>
      </c>
      <c r="AB40" s="141">
        <v>1022.46168351548</v>
      </c>
      <c r="AC40" s="141"/>
      <c r="AD40" s="141">
        <v>46453.830722781997</v>
      </c>
      <c r="AG40" s="141"/>
      <c r="AH40" s="141"/>
      <c r="AI40" s="141"/>
      <c r="AJ40" s="141">
        <v>21585.056400000001</v>
      </c>
      <c r="AK40" s="141">
        <v>200067627</v>
      </c>
    </row>
    <row r="41" spans="1:37" x14ac:dyDescent="0.25">
      <c r="A41" t="s">
        <v>262</v>
      </c>
      <c r="B41">
        <v>25513</v>
      </c>
      <c r="C41">
        <v>25830</v>
      </c>
      <c r="D41">
        <v>2018</v>
      </c>
      <c r="E41">
        <v>567238</v>
      </c>
      <c r="F41">
        <v>122695</v>
      </c>
      <c r="G41">
        <v>2680</v>
      </c>
      <c r="H41">
        <v>74307</v>
      </c>
      <c r="I41">
        <v>199429</v>
      </c>
      <c r="J41">
        <v>25812</v>
      </c>
      <c r="K41">
        <v>6721</v>
      </c>
      <c r="L41">
        <v>135593</v>
      </c>
      <c r="O41">
        <v>186337</v>
      </c>
      <c r="P41">
        <v>124984</v>
      </c>
      <c r="Q41">
        <v>189114</v>
      </c>
      <c r="R41">
        <v>66603</v>
      </c>
      <c r="T41">
        <v>200</v>
      </c>
      <c r="U41">
        <v>2021</v>
      </c>
      <c r="V41">
        <v>62231</v>
      </c>
      <c r="W41" s="141"/>
      <c r="X41" s="141"/>
      <c r="Y41" s="141"/>
      <c r="Z41" s="141"/>
      <c r="AA41" s="141">
        <v>1104.0613696119301</v>
      </c>
      <c r="AB41" s="141">
        <v>1031.08162880858</v>
      </c>
      <c r="AC41" s="141"/>
      <c r="AD41" s="141">
        <v>43437.202974240099</v>
      </c>
      <c r="AG41" s="141"/>
      <c r="AH41" s="141"/>
      <c r="AI41" s="141"/>
      <c r="AJ41" s="141">
        <v>16658.272799999999</v>
      </c>
      <c r="AK41" s="141">
        <v>200071371</v>
      </c>
    </row>
    <row r="42" spans="1:37" x14ac:dyDescent="0.25">
      <c r="A42" t="s">
        <v>263</v>
      </c>
      <c r="B42">
        <v>16679</v>
      </c>
      <c r="C42">
        <v>42346</v>
      </c>
      <c r="D42">
        <v>2018</v>
      </c>
      <c r="E42">
        <v>491365</v>
      </c>
      <c r="F42">
        <v>68923</v>
      </c>
      <c r="G42">
        <v>3667</v>
      </c>
      <c r="H42">
        <v>50861</v>
      </c>
      <c r="I42">
        <v>153299</v>
      </c>
      <c r="J42">
        <v>22576</v>
      </c>
      <c r="K42">
        <v>1405</v>
      </c>
      <c r="L42">
        <v>190633</v>
      </c>
      <c r="O42">
        <v>231315</v>
      </c>
      <c r="P42">
        <v>76850</v>
      </c>
      <c r="Q42">
        <v>114280</v>
      </c>
      <c r="R42">
        <v>68359</v>
      </c>
      <c r="T42">
        <v>561</v>
      </c>
      <c r="U42">
        <v>2021</v>
      </c>
      <c r="V42">
        <v>69407</v>
      </c>
      <c r="W42" s="141"/>
      <c r="X42" s="141">
        <v>7448.3680000000004</v>
      </c>
      <c r="Y42" s="141"/>
      <c r="Z42" s="141">
        <v>2096.62</v>
      </c>
      <c r="AA42" s="141">
        <v>4020.1544477684301</v>
      </c>
      <c r="AB42" s="141">
        <v>687.63903429505206</v>
      </c>
      <c r="AC42" s="141"/>
      <c r="AD42" s="141">
        <v>39644.859951127197</v>
      </c>
      <c r="AG42" s="141"/>
      <c r="AH42" s="141"/>
      <c r="AI42" s="141"/>
      <c r="AJ42" s="141">
        <v>15509.4264</v>
      </c>
      <c r="AK42" s="141">
        <v>200085728</v>
      </c>
    </row>
    <row r="43" spans="1:37" x14ac:dyDescent="0.25">
      <c r="A43" t="s">
        <v>264</v>
      </c>
      <c r="B43">
        <v>34106</v>
      </c>
      <c r="C43">
        <v>62401</v>
      </c>
      <c r="D43">
        <v>2018</v>
      </c>
      <c r="E43">
        <v>612288</v>
      </c>
      <c r="F43">
        <v>55740</v>
      </c>
      <c r="G43">
        <v>3141</v>
      </c>
      <c r="H43">
        <v>80890</v>
      </c>
      <c r="I43">
        <v>272645</v>
      </c>
      <c r="J43">
        <v>18410</v>
      </c>
      <c r="K43">
        <v>18606</v>
      </c>
      <c r="L43">
        <v>162856</v>
      </c>
      <c r="N43">
        <v>5983</v>
      </c>
      <c r="O43">
        <v>236475</v>
      </c>
      <c r="P43">
        <v>55701</v>
      </c>
      <c r="Q43">
        <v>213270</v>
      </c>
      <c r="R43">
        <v>100714</v>
      </c>
      <c r="T43">
        <v>145</v>
      </c>
      <c r="U43">
        <v>2021</v>
      </c>
      <c r="V43">
        <v>833869</v>
      </c>
      <c r="W43" s="141"/>
      <c r="X43" s="141">
        <v>10589.77</v>
      </c>
      <c r="Y43" s="141"/>
      <c r="Z43" s="141">
        <v>725140.73899999994</v>
      </c>
      <c r="AA43" s="141">
        <v>2450.05525527493</v>
      </c>
      <c r="AB43" s="141">
        <v>1297.36394977686</v>
      </c>
      <c r="AC43" s="141"/>
      <c r="AD43" s="141">
        <v>70154.776692690895</v>
      </c>
      <c r="AG43" s="141"/>
      <c r="AH43" s="141"/>
      <c r="AI43" s="141"/>
      <c r="AJ43" s="141">
        <v>24236.240399999999</v>
      </c>
      <c r="AK43" s="141">
        <v>200040350</v>
      </c>
    </row>
    <row r="44" spans="1:37" x14ac:dyDescent="0.25">
      <c r="A44" t="s">
        <v>265</v>
      </c>
      <c r="B44">
        <v>4935</v>
      </c>
      <c r="C44">
        <v>23746</v>
      </c>
      <c r="D44">
        <v>2018</v>
      </c>
      <c r="E44">
        <v>120574</v>
      </c>
      <c r="F44">
        <v>3383</v>
      </c>
      <c r="G44">
        <v>80</v>
      </c>
      <c r="H44">
        <v>13933</v>
      </c>
      <c r="I44">
        <v>49271</v>
      </c>
      <c r="J44">
        <v>9440</v>
      </c>
      <c r="K44">
        <v>610</v>
      </c>
      <c r="L44">
        <v>43857</v>
      </c>
      <c r="O44">
        <v>70082</v>
      </c>
      <c r="P44">
        <v>0</v>
      </c>
      <c r="Q44">
        <v>27925</v>
      </c>
      <c r="R44">
        <v>22558</v>
      </c>
      <c r="T44">
        <v>10</v>
      </c>
      <c r="U44">
        <v>2021</v>
      </c>
      <c r="V44">
        <v>23690</v>
      </c>
      <c r="W44" s="141"/>
      <c r="X44" s="141"/>
      <c r="Y44" s="141"/>
      <c r="Z44" s="141"/>
      <c r="AA44" s="141">
        <v>3277.6594384484401</v>
      </c>
      <c r="AB44" s="141">
        <v>206.10159145548101</v>
      </c>
      <c r="AC44" s="141"/>
      <c r="AD44" s="141">
        <v>14859.529920975299</v>
      </c>
      <c r="AG44" s="141"/>
      <c r="AH44" s="141"/>
      <c r="AI44" s="141"/>
      <c r="AJ44" s="141">
        <v>5346.5544</v>
      </c>
      <c r="AK44" s="141">
        <v>241501089</v>
      </c>
    </row>
    <row r="45" spans="1:37" x14ac:dyDescent="0.25">
      <c r="A45" t="s">
        <v>266</v>
      </c>
      <c r="B45">
        <v>544</v>
      </c>
      <c r="C45">
        <v>2484</v>
      </c>
      <c r="D45">
        <v>2018</v>
      </c>
      <c r="E45">
        <v>7895</v>
      </c>
      <c r="F45">
        <v>149</v>
      </c>
      <c r="H45">
        <v>101</v>
      </c>
      <c r="I45">
        <v>4976</v>
      </c>
      <c r="J45">
        <v>1307</v>
      </c>
      <c r="L45">
        <v>1362</v>
      </c>
      <c r="O45">
        <v>3107</v>
      </c>
      <c r="P45">
        <v>0</v>
      </c>
      <c r="Q45">
        <v>2722</v>
      </c>
      <c r="R45">
        <v>2064</v>
      </c>
      <c r="T45">
        <v>2</v>
      </c>
      <c r="U45">
        <v>2021</v>
      </c>
      <c r="V45">
        <v>3174</v>
      </c>
      <c r="W45" s="141"/>
      <c r="X45" s="141"/>
      <c r="Y45" s="141"/>
      <c r="Z45" s="141"/>
      <c r="AA45" s="141">
        <v>948.25101621285296</v>
      </c>
      <c r="AB45" s="141">
        <v>20.4463132459809</v>
      </c>
      <c r="AC45" s="141"/>
      <c r="AD45" s="141">
        <v>1564.1672936402499</v>
      </c>
      <c r="AG45" s="141"/>
      <c r="AH45" s="141"/>
      <c r="AI45" s="141"/>
      <c r="AJ45" s="141">
        <v>640.70280000000002</v>
      </c>
      <c r="AK45" s="141">
        <v>200035129</v>
      </c>
    </row>
    <row r="46" spans="1:37" x14ac:dyDescent="0.25">
      <c r="A46" t="s">
        <v>267</v>
      </c>
      <c r="B46">
        <v>23513</v>
      </c>
      <c r="C46">
        <v>27991</v>
      </c>
      <c r="D46">
        <v>2018</v>
      </c>
      <c r="E46">
        <v>468793</v>
      </c>
      <c r="F46">
        <v>32502</v>
      </c>
      <c r="G46">
        <v>2566</v>
      </c>
      <c r="H46">
        <v>71898</v>
      </c>
      <c r="I46">
        <v>203461</v>
      </c>
      <c r="J46">
        <v>19386</v>
      </c>
      <c r="K46">
        <v>320</v>
      </c>
      <c r="L46">
        <v>138660</v>
      </c>
      <c r="O46">
        <v>179991</v>
      </c>
      <c r="P46">
        <v>100109</v>
      </c>
      <c r="Q46">
        <v>120245</v>
      </c>
      <c r="R46">
        <v>68254</v>
      </c>
      <c r="T46">
        <v>194</v>
      </c>
      <c r="U46">
        <v>2021</v>
      </c>
      <c r="V46">
        <v>71242</v>
      </c>
      <c r="W46" s="141"/>
      <c r="X46" s="141">
        <v>2338.1120000000001</v>
      </c>
      <c r="Y46" s="141"/>
      <c r="Z46" s="141"/>
      <c r="AA46" s="141">
        <v>2478.0277324251301</v>
      </c>
      <c r="AB46" s="141">
        <v>1005.8976421088799</v>
      </c>
      <c r="AC46" s="141"/>
      <c r="AD46" s="141">
        <v>47657.161054758697</v>
      </c>
      <c r="AG46" s="141"/>
      <c r="AH46" s="141"/>
      <c r="AI46" s="141"/>
      <c r="AJ46" s="141">
        <v>17762.932799999999</v>
      </c>
      <c r="AK46" s="141">
        <v>200035202</v>
      </c>
    </row>
    <row r="47" spans="1:37" x14ac:dyDescent="0.25">
      <c r="A47" t="s">
        <v>268</v>
      </c>
      <c r="B47">
        <v>12631</v>
      </c>
      <c r="C47">
        <v>84009</v>
      </c>
      <c r="D47">
        <v>2018</v>
      </c>
      <c r="E47">
        <v>449739</v>
      </c>
      <c r="F47">
        <v>20521</v>
      </c>
      <c r="G47">
        <v>2641</v>
      </c>
      <c r="H47">
        <v>36771</v>
      </c>
      <c r="I47">
        <v>127813</v>
      </c>
      <c r="J47">
        <v>46196</v>
      </c>
      <c r="K47">
        <v>531</v>
      </c>
      <c r="L47">
        <v>215265</v>
      </c>
      <c r="N47">
        <v>1488</v>
      </c>
      <c r="O47">
        <v>276671</v>
      </c>
      <c r="P47">
        <v>6466</v>
      </c>
      <c r="Q47">
        <v>83767</v>
      </c>
      <c r="R47">
        <v>81315</v>
      </c>
      <c r="T47">
        <v>31</v>
      </c>
      <c r="U47">
        <v>2021</v>
      </c>
      <c r="V47">
        <v>117756</v>
      </c>
      <c r="W47" s="141">
        <v>8907.1919999999991</v>
      </c>
      <c r="X47" s="141"/>
      <c r="Y47" s="141"/>
      <c r="Z47" s="141">
        <v>32306.627</v>
      </c>
      <c r="AA47" s="141">
        <v>14378.418975484699</v>
      </c>
      <c r="AB47" s="141">
        <v>573.36334945688202</v>
      </c>
      <c r="AC47" s="141"/>
      <c r="AD47" s="141">
        <v>45108.389374101302</v>
      </c>
      <c r="AG47" s="141"/>
      <c r="AH47" s="141"/>
      <c r="AI47" s="141"/>
      <c r="AJ47" s="141">
        <v>16481.5272</v>
      </c>
      <c r="AK47" s="141">
        <v>200071215</v>
      </c>
    </row>
    <row r="48" spans="1:37" x14ac:dyDescent="0.25">
      <c r="A48" t="s">
        <v>269</v>
      </c>
      <c r="B48">
        <v>46553</v>
      </c>
      <c r="C48">
        <v>20370</v>
      </c>
      <c r="D48">
        <v>2018</v>
      </c>
      <c r="E48">
        <v>1229667</v>
      </c>
      <c r="F48">
        <v>269641</v>
      </c>
      <c r="G48">
        <v>1424</v>
      </c>
      <c r="H48">
        <v>234058</v>
      </c>
      <c r="I48">
        <v>417872</v>
      </c>
      <c r="J48">
        <v>2295</v>
      </c>
      <c r="K48">
        <v>2433</v>
      </c>
      <c r="L48">
        <v>301944</v>
      </c>
      <c r="N48">
        <v>36539</v>
      </c>
      <c r="O48">
        <v>391185</v>
      </c>
      <c r="P48">
        <v>229606</v>
      </c>
      <c r="Q48">
        <v>487336</v>
      </c>
      <c r="R48">
        <v>82244</v>
      </c>
      <c r="T48">
        <v>2757</v>
      </c>
      <c r="U48">
        <v>2021</v>
      </c>
      <c r="V48">
        <v>191651</v>
      </c>
      <c r="W48" s="141"/>
      <c r="X48" s="141">
        <v>0</v>
      </c>
      <c r="Y48" s="141"/>
      <c r="Z48" s="141">
        <v>123262.942</v>
      </c>
      <c r="AA48" s="141">
        <v>1093.1500452258299</v>
      </c>
      <c r="AB48" s="141">
        <v>1024.4930165210601</v>
      </c>
      <c r="AC48" s="141"/>
      <c r="AD48" s="141">
        <v>48176.358202500298</v>
      </c>
      <c r="AG48" s="141"/>
      <c r="AH48" s="141"/>
      <c r="AI48" s="141"/>
      <c r="AJ48" s="141">
        <v>18094.3308</v>
      </c>
      <c r="AK48" s="141">
        <v>200033116</v>
      </c>
    </row>
    <row r="49" spans="1:37" x14ac:dyDescent="0.25">
      <c r="A49" t="s">
        <v>270</v>
      </c>
      <c r="B49">
        <v>17067</v>
      </c>
      <c r="C49">
        <v>35679</v>
      </c>
      <c r="D49">
        <v>2018</v>
      </c>
      <c r="E49">
        <v>400514</v>
      </c>
      <c r="F49" t="s">
        <v>228</v>
      </c>
      <c r="G49">
        <v>120</v>
      </c>
      <c r="H49">
        <v>52473</v>
      </c>
      <c r="I49">
        <v>150593</v>
      </c>
      <c r="J49">
        <v>8996</v>
      </c>
      <c r="L49">
        <v>132472</v>
      </c>
      <c r="N49">
        <v>201</v>
      </c>
      <c r="O49">
        <v>165384</v>
      </c>
      <c r="P49" t="s">
        <v>228</v>
      </c>
      <c r="Q49">
        <v>111029</v>
      </c>
      <c r="R49">
        <v>62519</v>
      </c>
      <c r="T49" t="s">
        <v>228</v>
      </c>
      <c r="U49">
        <v>2021</v>
      </c>
      <c r="V49">
        <v>72727</v>
      </c>
      <c r="W49" s="141"/>
      <c r="X49" s="141"/>
      <c r="Y49" s="141"/>
      <c r="Z49" s="141">
        <v>13762.192999999999</v>
      </c>
      <c r="AA49" s="141">
        <v>990.16313210216197</v>
      </c>
      <c r="AB49" s="141">
        <v>660.58900511852505</v>
      </c>
      <c r="AC49" s="141"/>
      <c r="AD49" s="141">
        <v>43682.6964173206</v>
      </c>
      <c r="AG49" s="141"/>
      <c r="AH49" s="141"/>
      <c r="AI49" s="141"/>
      <c r="AJ49" s="141">
        <v>13631.5044</v>
      </c>
      <c r="AK49" s="141">
        <v>200040111</v>
      </c>
    </row>
    <row r="50" spans="1:37" x14ac:dyDescent="0.25">
      <c r="A50" t="s">
        <v>271</v>
      </c>
      <c r="B50">
        <v>14436</v>
      </c>
      <c r="C50">
        <v>35641</v>
      </c>
      <c r="D50">
        <v>2018</v>
      </c>
      <c r="E50">
        <v>3749148</v>
      </c>
      <c r="F50" t="s">
        <v>228</v>
      </c>
      <c r="G50" t="s">
        <v>228</v>
      </c>
      <c r="H50">
        <v>83053</v>
      </c>
      <c r="I50">
        <v>173889</v>
      </c>
      <c r="J50">
        <v>4512</v>
      </c>
      <c r="K50">
        <v>4087</v>
      </c>
      <c r="L50">
        <v>119613</v>
      </c>
      <c r="O50">
        <v>219910</v>
      </c>
      <c r="P50">
        <v>190577</v>
      </c>
      <c r="Q50">
        <v>3288808</v>
      </c>
      <c r="R50">
        <v>49783</v>
      </c>
      <c r="T50">
        <v>70</v>
      </c>
      <c r="U50">
        <v>2021</v>
      </c>
      <c r="V50">
        <v>495304</v>
      </c>
      <c r="W50" s="141"/>
      <c r="X50" s="141"/>
      <c r="Y50" s="141"/>
      <c r="Z50" s="141">
        <v>448507.90100000001</v>
      </c>
      <c r="AA50" s="141">
        <v>1666.7866923013701</v>
      </c>
      <c r="AB50" s="141">
        <v>488.32847136369099</v>
      </c>
      <c r="AC50" s="141"/>
      <c r="AD50" s="141">
        <v>33948.057412319598</v>
      </c>
      <c r="AG50" s="141"/>
      <c r="AH50" s="141"/>
      <c r="AI50" s="141"/>
      <c r="AJ50" s="141">
        <v>10693.1088</v>
      </c>
      <c r="AK50" s="141">
        <v>200070464</v>
      </c>
    </row>
    <row r="51" spans="1:37" x14ac:dyDescent="0.25">
      <c r="A51" t="s">
        <v>272</v>
      </c>
      <c r="B51">
        <v>37495</v>
      </c>
      <c r="C51">
        <v>33026</v>
      </c>
      <c r="D51">
        <v>2018</v>
      </c>
      <c r="E51">
        <v>1629253</v>
      </c>
      <c r="F51" t="s">
        <v>228</v>
      </c>
      <c r="G51" t="s">
        <v>228</v>
      </c>
      <c r="H51">
        <v>88107</v>
      </c>
      <c r="I51">
        <v>289250</v>
      </c>
      <c r="J51">
        <v>33369</v>
      </c>
      <c r="K51">
        <v>9530</v>
      </c>
      <c r="L51">
        <v>621903</v>
      </c>
      <c r="O51">
        <v>668283</v>
      </c>
      <c r="P51">
        <v>138596</v>
      </c>
      <c r="Q51">
        <v>360600</v>
      </c>
      <c r="R51">
        <v>452784</v>
      </c>
      <c r="S51">
        <v>8804</v>
      </c>
      <c r="T51">
        <v>186</v>
      </c>
      <c r="U51">
        <v>2021</v>
      </c>
      <c r="V51">
        <v>469339</v>
      </c>
      <c r="W51" s="141"/>
      <c r="X51" s="141"/>
      <c r="Y51" s="141"/>
      <c r="Z51" s="141">
        <v>56864.896000000001</v>
      </c>
      <c r="AA51" s="141">
        <v>3341.8225609276601</v>
      </c>
      <c r="AB51" s="141">
        <v>1486.59457046536</v>
      </c>
      <c r="AC51" s="141"/>
      <c r="AD51" s="141">
        <v>382062.011424497</v>
      </c>
      <c r="AG51" s="141"/>
      <c r="AH51" s="141"/>
      <c r="AI51" s="141"/>
      <c r="AJ51" s="141">
        <v>25583.925599999999</v>
      </c>
      <c r="AK51" s="141">
        <v>200041010</v>
      </c>
    </row>
    <row r="52" spans="1:37" x14ac:dyDescent="0.25">
      <c r="A52" t="s">
        <v>273</v>
      </c>
      <c r="B52">
        <v>9094</v>
      </c>
      <c r="C52">
        <v>27725</v>
      </c>
      <c r="D52">
        <v>2018</v>
      </c>
      <c r="E52">
        <v>693336</v>
      </c>
      <c r="F52">
        <v>299587</v>
      </c>
      <c r="G52">
        <v>679</v>
      </c>
      <c r="H52">
        <v>180103</v>
      </c>
      <c r="I52">
        <v>132128</v>
      </c>
      <c r="J52">
        <v>2237</v>
      </c>
      <c r="K52">
        <v>762</v>
      </c>
      <c r="L52">
        <v>77840</v>
      </c>
      <c r="O52">
        <v>186040</v>
      </c>
      <c r="P52">
        <v>108</v>
      </c>
      <c r="Q52">
        <v>463674</v>
      </c>
      <c r="R52">
        <v>40003</v>
      </c>
      <c r="T52">
        <v>3510</v>
      </c>
      <c r="U52">
        <v>2021</v>
      </c>
      <c r="V52">
        <v>118462</v>
      </c>
      <c r="W52" s="141"/>
      <c r="X52" s="141"/>
      <c r="Y52" s="141"/>
      <c r="Z52" s="141">
        <v>82058.27</v>
      </c>
      <c r="AA52" s="141">
        <v>437.09360164651599</v>
      </c>
      <c r="AB52" s="141">
        <v>244.393625995066</v>
      </c>
      <c r="AC52" s="141"/>
      <c r="AD52" s="141">
        <v>29823.638282383399</v>
      </c>
      <c r="AG52" s="141"/>
      <c r="AH52" s="141"/>
      <c r="AI52" s="141"/>
      <c r="AJ52" s="141">
        <v>5898.8843999999999</v>
      </c>
      <c r="AK52" s="141">
        <v>200023299</v>
      </c>
    </row>
    <row r="53" spans="1:37" x14ac:dyDescent="0.25">
      <c r="A53" t="s">
        <v>274</v>
      </c>
      <c r="B53">
        <v>19475</v>
      </c>
      <c r="C53">
        <v>42702</v>
      </c>
      <c r="D53">
        <v>2018</v>
      </c>
      <c r="E53">
        <v>909606</v>
      </c>
      <c r="F53">
        <v>379653</v>
      </c>
      <c r="G53">
        <v>1622</v>
      </c>
      <c r="H53">
        <v>33029</v>
      </c>
      <c r="I53">
        <v>171392</v>
      </c>
      <c r="J53">
        <v>23586</v>
      </c>
      <c r="L53">
        <v>300324</v>
      </c>
      <c r="O53">
        <v>338839</v>
      </c>
      <c r="P53">
        <v>241929</v>
      </c>
      <c r="Q53">
        <v>245979</v>
      </c>
      <c r="R53">
        <v>82586</v>
      </c>
      <c r="T53">
        <v>273</v>
      </c>
      <c r="U53">
        <v>2021</v>
      </c>
      <c r="V53">
        <v>149156</v>
      </c>
      <c r="W53" s="141">
        <v>1080.3230000000001</v>
      </c>
      <c r="X53" s="141"/>
      <c r="Y53" s="141"/>
      <c r="Z53" s="141">
        <v>79108.285999999993</v>
      </c>
      <c r="AA53" s="141">
        <v>5274.2680785908497</v>
      </c>
      <c r="AB53" s="141">
        <v>807.63967197029501</v>
      </c>
      <c r="AC53" s="141"/>
      <c r="AD53" s="141">
        <v>43995.384099680901</v>
      </c>
      <c r="AG53" s="141"/>
      <c r="AH53" s="141"/>
      <c r="AI53" s="141"/>
      <c r="AJ53" s="141">
        <v>18889.686000000002</v>
      </c>
      <c r="AK53" s="141">
        <v>200072098</v>
      </c>
    </row>
    <row r="54" spans="1:37" x14ac:dyDescent="0.25">
      <c r="A54" t="s">
        <v>275</v>
      </c>
      <c r="B54">
        <v>25710</v>
      </c>
      <c r="C54">
        <v>72796</v>
      </c>
      <c r="D54">
        <v>2018</v>
      </c>
      <c r="E54">
        <v>1248142</v>
      </c>
      <c r="F54">
        <v>306789</v>
      </c>
      <c r="G54">
        <v>1689</v>
      </c>
      <c r="H54">
        <v>65507</v>
      </c>
      <c r="I54">
        <v>256943</v>
      </c>
      <c r="J54">
        <v>41911</v>
      </c>
      <c r="K54">
        <v>1421</v>
      </c>
      <c r="L54">
        <v>573881</v>
      </c>
      <c r="N54">
        <v>6638</v>
      </c>
      <c r="O54">
        <v>590921</v>
      </c>
      <c r="P54">
        <v>376327</v>
      </c>
      <c r="Q54">
        <v>151474</v>
      </c>
      <c r="R54">
        <v>122116</v>
      </c>
      <c r="T54">
        <v>666</v>
      </c>
      <c r="U54">
        <v>2021</v>
      </c>
      <c r="V54">
        <v>196352</v>
      </c>
      <c r="W54" s="141"/>
      <c r="X54" s="141">
        <v>3234</v>
      </c>
      <c r="Y54" s="141"/>
      <c r="Z54" s="141"/>
      <c r="AA54" s="141">
        <v>42712.960568363698</v>
      </c>
      <c r="AB54" s="141">
        <v>901.57063586472304</v>
      </c>
      <c r="AC54" s="141"/>
      <c r="AD54" s="141">
        <v>53526.6200885383</v>
      </c>
      <c r="AG54" s="141"/>
      <c r="AH54" s="141"/>
      <c r="AI54" s="141"/>
      <c r="AJ54" s="141">
        <v>22645.53</v>
      </c>
      <c r="AK54" s="141">
        <v>200071512</v>
      </c>
    </row>
    <row r="55" spans="1:37" x14ac:dyDescent="0.25">
      <c r="A55" t="s">
        <v>276</v>
      </c>
      <c r="B55">
        <v>22700</v>
      </c>
      <c r="C55">
        <v>15440</v>
      </c>
      <c r="D55">
        <v>2018</v>
      </c>
      <c r="E55">
        <v>590804</v>
      </c>
      <c r="F55">
        <v>66478</v>
      </c>
      <c r="G55">
        <v>180</v>
      </c>
      <c r="H55">
        <v>41174</v>
      </c>
      <c r="I55">
        <v>170076</v>
      </c>
      <c r="J55">
        <v>12793</v>
      </c>
      <c r="K55">
        <v>10396</v>
      </c>
      <c r="L55">
        <v>289709</v>
      </c>
      <c r="O55">
        <v>330029</v>
      </c>
      <c r="P55">
        <v>52568</v>
      </c>
      <c r="Q55">
        <v>125778</v>
      </c>
      <c r="R55">
        <v>80373</v>
      </c>
      <c r="T55">
        <v>2055</v>
      </c>
      <c r="U55">
        <v>2021</v>
      </c>
      <c r="V55">
        <v>94294</v>
      </c>
      <c r="W55" s="141"/>
      <c r="X55" s="141">
        <v>15348.834000000001</v>
      </c>
      <c r="Y55" s="141"/>
      <c r="Z55" s="141">
        <v>4328.7790000000005</v>
      </c>
      <c r="AA55" s="141">
        <v>15343.572643528199</v>
      </c>
      <c r="AB55" s="141">
        <v>980.93344712245801</v>
      </c>
      <c r="AC55" s="141"/>
      <c r="AD55" s="141">
        <v>44041.973184193397</v>
      </c>
      <c r="AG55" s="141"/>
      <c r="AH55" s="141"/>
      <c r="AI55" s="141"/>
      <c r="AJ55" s="141">
        <v>14250.114</v>
      </c>
      <c r="AK55" s="141">
        <v>243801073</v>
      </c>
    </row>
    <row r="56" spans="1:37" x14ac:dyDescent="0.25">
      <c r="A56" t="s">
        <v>277</v>
      </c>
      <c r="B56">
        <v>64083</v>
      </c>
      <c r="C56">
        <v>55302</v>
      </c>
      <c r="D56">
        <v>2018</v>
      </c>
      <c r="E56">
        <v>2002265</v>
      </c>
      <c r="F56">
        <v>607132</v>
      </c>
      <c r="G56">
        <v>1443</v>
      </c>
      <c r="H56">
        <v>168802</v>
      </c>
      <c r="I56">
        <v>517563</v>
      </c>
      <c r="J56">
        <v>48437</v>
      </c>
      <c r="K56">
        <v>6327</v>
      </c>
      <c r="L56">
        <v>652561</v>
      </c>
      <c r="N56">
        <v>6188</v>
      </c>
      <c r="O56">
        <v>814487</v>
      </c>
      <c r="P56">
        <v>536589</v>
      </c>
      <c r="Q56">
        <v>452408</v>
      </c>
      <c r="R56">
        <v>192081</v>
      </c>
      <c r="T56">
        <v>513</v>
      </c>
      <c r="U56">
        <v>2021</v>
      </c>
      <c r="V56">
        <v>168125</v>
      </c>
      <c r="W56" s="141"/>
      <c r="X56" s="141">
        <v>4923.2366666666703</v>
      </c>
      <c r="Y56" s="141"/>
      <c r="Z56" s="141">
        <v>2215.2930000000001</v>
      </c>
      <c r="AA56" s="141">
        <v>6711.2739729863997</v>
      </c>
      <c r="AB56" s="141">
        <v>2431.5537624868002</v>
      </c>
      <c r="AC56" s="141"/>
      <c r="AD56" s="141">
        <v>109048.857674271</v>
      </c>
      <c r="AG56" s="141"/>
      <c r="AH56" s="141"/>
      <c r="AI56" s="141"/>
      <c r="AJ56" s="141">
        <v>42794.528400000003</v>
      </c>
      <c r="AK56" s="141">
        <v>200065894</v>
      </c>
    </row>
    <row r="57" spans="1:37" x14ac:dyDescent="0.25">
      <c r="A57" t="s">
        <v>278</v>
      </c>
      <c r="B57">
        <v>15482</v>
      </c>
      <c r="C57">
        <v>56915</v>
      </c>
      <c r="D57">
        <v>2018</v>
      </c>
      <c r="E57">
        <v>694787</v>
      </c>
      <c r="F57">
        <v>9692</v>
      </c>
      <c r="G57">
        <v>481</v>
      </c>
      <c r="H57">
        <v>337044</v>
      </c>
      <c r="I57">
        <v>226172</v>
      </c>
      <c r="J57">
        <v>4481</v>
      </c>
      <c r="K57">
        <v>436</v>
      </c>
      <c r="L57">
        <v>116480</v>
      </c>
      <c r="N57">
        <v>5909</v>
      </c>
      <c r="O57">
        <v>271979</v>
      </c>
      <c r="P57">
        <v>6</v>
      </c>
      <c r="Q57">
        <v>354990</v>
      </c>
      <c r="R57">
        <v>61884</v>
      </c>
      <c r="T57">
        <v>20</v>
      </c>
      <c r="U57">
        <v>2021</v>
      </c>
      <c r="V57">
        <v>912361</v>
      </c>
      <c r="W57" s="141"/>
      <c r="X57" s="141"/>
      <c r="Y57" s="141"/>
      <c r="Z57" s="141">
        <v>857182.33499999996</v>
      </c>
      <c r="AA57" s="141">
        <v>586.86136537854702</v>
      </c>
      <c r="AB57" s="141">
        <v>325.071990562709</v>
      </c>
      <c r="AC57" s="141"/>
      <c r="AD57" s="141">
        <v>46003.749325287899</v>
      </c>
      <c r="AG57" s="141"/>
      <c r="AH57" s="141"/>
      <c r="AI57" s="141"/>
      <c r="AJ57" s="141">
        <v>8262.8567999999996</v>
      </c>
      <c r="AK57" s="141">
        <v>247300254</v>
      </c>
    </row>
    <row r="58" spans="1:37" x14ac:dyDescent="0.25">
      <c r="A58" t="s">
        <v>279</v>
      </c>
      <c r="B58">
        <v>21091</v>
      </c>
      <c r="C58">
        <v>106113</v>
      </c>
      <c r="D58">
        <v>2018</v>
      </c>
      <c r="E58">
        <v>454105</v>
      </c>
      <c r="F58" t="s">
        <v>228</v>
      </c>
      <c r="G58" t="s">
        <v>228</v>
      </c>
      <c r="H58">
        <v>30799</v>
      </c>
      <c r="I58">
        <v>191312</v>
      </c>
      <c r="J58">
        <v>44864</v>
      </c>
      <c r="K58">
        <v>1540</v>
      </c>
      <c r="L58">
        <v>126658</v>
      </c>
      <c r="O58">
        <v>223004</v>
      </c>
      <c r="P58">
        <v>29169</v>
      </c>
      <c r="Q58">
        <v>117920</v>
      </c>
      <c r="R58">
        <v>83895</v>
      </c>
      <c r="T58">
        <v>118</v>
      </c>
      <c r="U58">
        <v>2021</v>
      </c>
      <c r="V58">
        <v>306320</v>
      </c>
      <c r="W58" s="141">
        <v>34547.447</v>
      </c>
      <c r="X58" s="141">
        <v>2411.4699999999998</v>
      </c>
      <c r="Y58" s="141"/>
      <c r="Z58" s="141">
        <v>135084.56400000001</v>
      </c>
      <c r="AA58" s="141">
        <v>53808.877530378501</v>
      </c>
      <c r="AB58" s="141">
        <v>948.991058235217</v>
      </c>
      <c r="AC58" s="141"/>
      <c r="AD58" s="141">
        <v>57248.759260637402</v>
      </c>
      <c r="AG58" s="141"/>
      <c r="AH58" s="141"/>
      <c r="AI58" s="141"/>
      <c r="AJ58" s="141">
        <v>22269.945599999999</v>
      </c>
      <c r="AK58" s="141">
        <v>200066678</v>
      </c>
    </row>
    <row r="59" spans="1:37" x14ac:dyDescent="0.25">
      <c r="A59" t="s">
        <v>280</v>
      </c>
      <c r="B59">
        <v>25039</v>
      </c>
      <c r="C59">
        <v>12749</v>
      </c>
      <c r="D59">
        <v>2018</v>
      </c>
      <c r="E59">
        <v>1027559</v>
      </c>
      <c r="F59">
        <v>320371</v>
      </c>
      <c r="G59">
        <v>3626</v>
      </c>
      <c r="H59">
        <v>90063</v>
      </c>
      <c r="I59">
        <v>169019</v>
      </c>
      <c r="J59">
        <v>11674</v>
      </c>
      <c r="K59">
        <v>18903</v>
      </c>
      <c r="L59">
        <v>413902</v>
      </c>
      <c r="O59">
        <v>421870</v>
      </c>
      <c r="P59">
        <v>251707</v>
      </c>
      <c r="Q59">
        <v>281133</v>
      </c>
      <c r="R59">
        <v>72640</v>
      </c>
      <c r="T59">
        <v>209</v>
      </c>
      <c r="U59">
        <v>2021</v>
      </c>
      <c r="V59">
        <v>48316</v>
      </c>
      <c r="W59" s="141"/>
      <c r="X59" s="141"/>
      <c r="Y59" s="141"/>
      <c r="Z59" s="141">
        <v>9053.3040000000001</v>
      </c>
      <c r="AA59" s="141">
        <v>1013.75229731768</v>
      </c>
      <c r="AB59" s="141">
        <v>828.61599251368602</v>
      </c>
      <c r="AC59" s="141"/>
      <c r="AD59" s="141">
        <v>26219.4231494626</v>
      </c>
      <c r="AG59" s="141"/>
      <c r="AH59" s="141"/>
      <c r="AI59" s="141"/>
      <c r="AJ59" s="141">
        <v>11201.252399999999</v>
      </c>
      <c r="AK59" s="141">
        <v>240100610</v>
      </c>
    </row>
    <row r="60" spans="1:37" x14ac:dyDescent="0.25">
      <c r="A60" t="s">
        <v>281</v>
      </c>
      <c r="B60">
        <v>39632</v>
      </c>
      <c r="C60">
        <v>63120</v>
      </c>
      <c r="D60">
        <v>2018</v>
      </c>
      <c r="E60">
        <v>872275</v>
      </c>
      <c r="F60">
        <v>40083</v>
      </c>
      <c r="G60">
        <v>2450</v>
      </c>
      <c r="H60">
        <v>103379</v>
      </c>
      <c r="I60">
        <v>301779</v>
      </c>
      <c r="J60">
        <v>48070</v>
      </c>
      <c r="K60">
        <v>7342</v>
      </c>
      <c r="L60">
        <v>369172</v>
      </c>
      <c r="O60">
        <v>436273</v>
      </c>
      <c r="P60">
        <v>97759</v>
      </c>
      <c r="Q60">
        <v>227981</v>
      </c>
      <c r="R60">
        <v>110150</v>
      </c>
      <c r="T60">
        <v>111</v>
      </c>
      <c r="U60">
        <v>2021</v>
      </c>
      <c r="V60">
        <v>86266</v>
      </c>
      <c r="W60" s="141"/>
      <c r="X60" s="141"/>
      <c r="Y60" s="141"/>
      <c r="Z60" s="141"/>
      <c r="AA60" s="141">
        <v>3300.7288172083399</v>
      </c>
      <c r="AB60" s="141">
        <v>1464.68618091545</v>
      </c>
      <c r="AC60" s="141"/>
      <c r="AD60" s="141">
        <v>59562.047219754</v>
      </c>
      <c r="AG60" s="141"/>
      <c r="AH60" s="141"/>
      <c r="AI60" s="141"/>
      <c r="AJ60" s="141">
        <v>21938.547600000002</v>
      </c>
      <c r="AK60" s="141">
        <v>200069193</v>
      </c>
    </row>
    <row r="61" spans="1:37" x14ac:dyDescent="0.25">
      <c r="A61" t="s">
        <v>282</v>
      </c>
      <c r="B61">
        <v>18902</v>
      </c>
      <c r="C61">
        <v>63868</v>
      </c>
      <c r="D61">
        <v>2018</v>
      </c>
      <c r="E61">
        <v>361702</v>
      </c>
      <c r="F61">
        <v>15833</v>
      </c>
      <c r="G61">
        <v>319</v>
      </c>
      <c r="H61">
        <v>41830</v>
      </c>
      <c r="I61">
        <v>187976</v>
      </c>
      <c r="J61">
        <v>9721</v>
      </c>
      <c r="L61">
        <v>106023</v>
      </c>
      <c r="O61">
        <v>175886</v>
      </c>
      <c r="P61">
        <v>33</v>
      </c>
      <c r="Q61">
        <v>105977</v>
      </c>
      <c r="R61">
        <v>79797</v>
      </c>
      <c r="T61">
        <v>9</v>
      </c>
      <c r="U61">
        <v>2021</v>
      </c>
      <c r="V61">
        <v>779887</v>
      </c>
      <c r="W61" s="141">
        <v>3417.9859999999999</v>
      </c>
      <c r="X61" s="141"/>
      <c r="Y61" s="141"/>
      <c r="Z61" s="141">
        <v>685719.696</v>
      </c>
      <c r="AA61" s="141">
        <v>8861.3854050563405</v>
      </c>
      <c r="AB61" s="141">
        <v>767.33790333167701</v>
      </c>
      <c r="AC61" s="141"/>
      <c r="AD61" s="141">
        <v>62872.0183460751</v>
      </c>
      <c r="AG61" s="141"/>
      <c r="AH61" s="141"/>
      <c r="AI61" s="141"/>
      <c r="AJ61" s="141">
        <v>18248.983199999999</v>
      </c>
      <c r="AK61" s="141">
        <v>200040657</v>
      </c>
    </row>
    <row r="62" spans="1:37" x14ac:dyDescent="0.25">
      <c r="A62" t="s">
        <v>283</v>
      </c>
      <c r="B62">
        <v>4822</v>
      </c>
      <c r="C62">
        <v>69259</v>
      </c>
      <c r="D62">
        <v>2018</v>
      </c>
      <c r="E62">
        <v>183170</v>
      </c>
      <c r="F62">
        <v>2851</v>
      </c>
      <c r="G62">
        <v>57</v>
      </c>
      <c r="H62">
        <v>11611</v>
      </c>
      <c r="I62">
        <v>73301</v>
      </c>
      <c r="J62">
        <v>19722</v>
      </c>
      <c r="L62">
        <v>75627</v>
      </c>
      <c r="O62">
        <v>109422</v>
      </c>
      <c r="P62">
        <v>0</v>
      </c>
      <c r="Q62">
        <v>26697</v>
      </c>
      <c r="R62">
        <v>47050</v>
      </c>
      <c r="U62">
        <v>2021</v>
      </c>
      <c r="V62">
        <v>350468</v>
      </c>
      <c r="W62" s="141">
        <v>305311.39600000001</v>
      </c>
      <c r="X62" s="141"/>
      <c r="Y62" s="141"/>
      <c r="Z62" s="141">
        <v>2160.5909999999999</v>
      </c>
      <c r="AA62" s="141">
        <v>1624.70059888383</v>
      </c>
      <c r="AB62" s="141">
        <v>197.59221939487199</v>
      </c>
      <c r="AC62" s="141"/>
      <c r="AD62" s="141">
        <v>31431.0584172454</v>
      </c>
      <c r="AG62" s="141"/>
      <c r="AH62" s="141"/>
      <c r="AI62" s="141"/>
      <c r="AJ62" s="141">
        <v>9743.1011999999992</v>
      </c>
      <c r="AK62" s="141">
        <v>200072007</v>
      </c>
    </row>
    <row r="63" spans="1:37" x14ac:dyDescent="0.25">
      <c r="A63" t="s">
        <v>284</v>
      </c>
      <c r="B63">
        <v>79824</v>
      </c>
      <c r="C63">
        <v>71160</v>
      </c>
      <c r="D63">
        <v>2018</v>
      </c>
      <c r="E63">
        <v>2966391</v>
      </c>
      <c r="F63">
        <v>746948</v>
      </c>
      <c r="G63">
        <v>136779</v>
      </c>
      <c r="H63">
        <v>392921</v>
      </c>
      <c r="I63">
        <v>618465</v>
      </c>
      <c r="J63">
        <v>39015</v>
      </c>
      <c r="K63">
        <v>21845</v>
      </c>
      <c r="L63">
        <v>1010417</v>
      </c>
      <c r="O63">
        <v>1198594</v>
      </c>
      <c r="P63" t="s">
        <v>228</v>
      </c>
      <c r="Q63">
        <v>698523</v>
      </c>
      <c r="R63">
        <v>240595</v>
      </c>
      <c r="S63">
        <v>14655</v>
      </c>
      <c r="T63">
        <v>815</v>
      </c>
      <c r="U63">
        <v>2021</v>
      </c>
      <c r="V63">
        <v>425710</v>
      </c>
      <c r="W63" s="141"/>
      <c r="X63" s="141"/>
      <c r="Y63" s="141"/>
      <c r="Z63" s="141">
        <v>236945.992</v>
      </c>
      <c r="AA63" s="141">
        <v>18151.487582342801</v>
      </c>
      <c r="AB63" s="141">
        <v>2806.9904075337499</v>
      </c>
      <c r="AC63" s="141"/>
      <c r="AD63" s="141">
        <v>121785.86094298599</v>
      </c>
      <c r="AG63" s="141"/>
      <c r="AH63" s="141"/>
      <c r="AI63" s="141"/>
      <c r="AJ63" s="141">
        <v>46020.135600000001</v>
      </c>
      <c r="AK63" s="141">
        <v>240100883</v>
      </c>
    </row>
    <row r="64" spans="1:37" x14ac:dyDescent="0.25">
      <c r="A64" t="s">
        <v>285</v>
      </c>
      <c r="B64">
        <v>13296</v>
      </c>
      <c r="C64">
        <v>21764</v>
      </c>
      <c r="D64">
        <v>2018</v>
      </c>
      <c r="E64">
        <v>620287</v>
      </c>
      <c r="F64">
        <v>7968</v>
      </c>
      <c r="G64">
        <v>1854</v>
      </c>
      <c r="H64">
        <v>174696</v>
      </c>
      <c r="I64">
        <v>236983</v>
      </c>
      <c r="J64">
        <v>783</v>
      </c>
      <c r="K64">
        <v>2484</v>
      </c>
      <c r="L64">
        <v>195519</v>
      </c>
      <c r="O64">
        <v>244205</v>
      </c>
      <c r="P64">
        <v>107670</v>
      </c>
      <c r="Q64">
        <v>213115</v>
      </c>
      <c r="R64">
        <v>55287</v>
      </c>
      <c r="T64">
        <v>10</v>
      </c>
      <c r="U64">
        <v>2021</v>
      </c>
      <c r="V64">
        <v>1358105</v>
      </c>
      <c r="W64" s="141"/>
      <c r="X64" s="141"/>
      <c r="Y64" s="141"/>
      <c r="Z64" s="141">
        <v>1312123.99</v>
      </c>
      <c r="AA64" s="141">
        <v>525.80937797063905</v>
      </c>
      <c r="AB64" s="141">
        <v>305.56015325723803</v>
      </c>
      <c r="AC64" s="141"/>
      <c r="AD64" s="141">
        <v>33175.614959733197</v>
      </c>
      <c r="AG64" s="141"/>
      <c r="AH64" s="141"/>
      <c r="AI64" s="141"/>
      <c r="AJ64" s="141">
        <v>11974.5144</v>
      </c>
      <c r="AK64" s="141">
        <v>200023372</v>
      </c>
    </row>
    <row r="65" spans="1:37" x14ac:dyDescent="0.25">
      <c r="A65" t="s">
        <v>286</v>
      </c>
      <c r="B65">
        <v>32185</v>
      </c>
      <c r="C65">
        <v>4980</v>
      </c>
      <c r="D65">
        <v>2018</v>
      </c>
      <c r="E65">
        <v>587902</v>
      </c>
      <c r="F65">
        <v>52665</v>
      </c>
      <c r="G65">
        <v>11312</v>
      </c>
      <c r="H65">
        <v>101680</v>
      </c>
      <c r="I65">
        <v>247574</v>
      </c>
      <c r="J65">
        <v>3949</v>
      </c>
      <c r="K65">
        <v>829</v>
      </c>
      <c r="L65">
        <v>169894</v>
      </c>
      <c r="O65">
        <v>203140</v>
      </c>
      <c r="P65">
        <v>137981</v>
      </c>
      <c r="Q65">
        <v>196057</v>
      </c>
      <c r="R65">
        <v>50428</v>
      </c>
      <c r="T65">
        <v>296</v>
      </c>
      <c r="U65">
        <v>2021</v>
      </c>
      <c r="V65">
        <v>48809</v>
      </c>
      <c r="W65" s="141"/>
      <c r="X65" s="141"/>
      <c r="Y65" s="141"/>
      <c r="Z65" s="141"/>
      <c r="AA65" s="141">
        <v>2459.3729040187</v>
      </c>
      <c r="AB65" s="141">
        <v>1199.4672965253801</v>
      </c>
      <c r="AC65" s="141"/>
      <c r="AD65" s="141">
        <v>29044.4517659542</v>
      </c>
      <c r="AG65" s="141"/>
      <c r="AH65" s="141"/>
      <c r="AI65" s="141"/>
      <c r="AJ65" s="141">
        <v>16105.942800000001</v>
      </c>
      <c r="AK65" s="141">
        <v>246900757</v>
      </c>
    </row>
    <row r="66" spans="1:37" x14ac:dyDescent="0.25">
      <c r="A66" t="s">
        <v>287</v>
      </c>
      <c r="B66">
        <v>8227</v>
      </c>
      <c r="C66">
        <v>7934</v>
      </c>
      <c r="D66">
        <v>2018</v>
      </c>
      <c r="E66">
        <v>120006</v>
      </c>
      <c r="F66">
        <v>4512</v>
      </c>
      <c r="H66">
        <v>10850</v>
      </c>
      <c r="I66">
        <v>75162</v>
      </c>
      <c r="J66">
        <v>3235</v>
      </c>
      <c r="L66">
        <v>26245</v>
      </c>
      <c r="O66">
        <v>58072</v>
      </c>
      <c r="P66">
        <v>102</v>
      </c>
      <c r="Q66">
        <v>38924</v>
      </c>
      <c r="R66">
        <v>22898</v>
      </c>
      <c r="T66">
        <v>9</v>
      </c>
      <c r="U66">
        <v>2021</v>
      </c>
      <c r="V66">
        <v>25179</v>
      </c>
      <c r="W66" s="141"/>
      <c r="X66" s="141"/>
      <c r="Y66" s="141"/>
      <c r="Z66" s="141"/>
      <c r="AA66" s="141">
        <v>511.08662978405101</v>
      </c>
      <c r="AB66" s="141">
        <v>310.92005177561202</v>
      </c>
      <c r="AC66" s="141"/>
      <c r="AD66" s="141">
        <v>17839.095876746</v>
      </c>
      <c r="AG66" s="141"/>
      <c r="AH66" s="141"/>
      <c r="AI66" s="141"/>
      <c r="AJ66" s="141">
        <v>6517.4939999999997</v>
      </c>
      <c r="AK66" s="141">
        <v>247400047</v>
      </c>
    </row>
    <row r="67" spans="1:37" x14ac:dyDescent="0.25">
      <c r="A67" t="s">
        <v>288</v>
      </c>
      <c r="B67">
        <v>23096</v>
      </c>
      <c r="C67">
        <v>21196</v>
      </c>
      <c r="D67">
        <v>2018</v>
      </c>
      <c r="E67">
        <v>437720</v>
      </c>
      <c r="F67">
        <v>60593</v>
      </c>
      <c r="G67">
        <v>445</v>
      </c>
      <c r="H67">
        <v>43759</v>
      </c>
      <c r="I67">
        <v>168224</v>
      </c>
      <c r="J67">
        <v>16131</v>
      </c>
      <c r="K67">
        <v>14541</v>
      </c>
      <c r="L67">
        <v>134026</v>
      </c>
      <c r="O67">
        <v>177447</v>
      </c>
      <c r="P67">
        <v>70627</v>
      </c>
      <c r="Q67">
        <v>128649</v>
      </c>
      <c r="R67">
        <v>60865</v>
      </c>
      <c r="T67">
        <v>132</v>
      </c>
      <c r="U67">
        <v>2021</v>
      </c>
      <c r="V67">
        <v>66813</v>
      </c>
      <c r="W67" s="141"/>
      <c r="X67" s="141">
        <v>10494.7393333333</v>
      </c>
      <c r="Y67" s="141"/>
      <c r="Z67" s="141">
        <v>754.79899999999998</v>
      </c>
      <c r="AA67" s="141">
        <v>1287.8511336869699</v>
      </c>
      <c r="AB67" s="141">
        <v>908.02961096944205</v>
      </c>
      <c r="AC67" s="141"/>
      <c r="AD67" s="141">
        <v>39028.757120010298</v>
      </c>
      <c r="AG67" s="141"/>
      <c r="AH67" s="141"/>
      <c r="AI67" s="141"/>
      <c r="AJ67" s="141">
        <v>14338.486800000001</v>
      </c>
      <c r="AK67" s="141">
        <v>200070555</v>
      </c>
    </row>
    <row r="68" spans="1:37" x14ac:dyDescent="0.25">
      <c r="A68" t="s">
        <v>289</v>
      </c>
      <c r="B68">
        <v>41971</v>
      </c>
      <c r="C68">
        <v>14118</v>
      </c>
      <c r="D68">
        <v>2018</v>
      </c>
      <c r="E68">
        <v>1686161</v>
      </c>
      <c r="F68">
        <v>91360</v>
      </c>
      <c r="G68">
        <v>24170</v>
      </c>
      <c r="H68">
        <v>268651</v>
      </c>
      <c r="I68">
        <v>315368</v>
      </c>
      <c r="J68">
        <v>13382</v>
      </c>
      <c r="K68">
        <v>231848</v>
      </c>
      <c r="L68">
        <v>741383</v>
      </c>
      <c r="O68">
        <v>972895</v>
      </c>
      <c r="P68">
        <v>227896</v>
      </c>
      <c r="Q68">
        <v>353070</v>
      </c>
      <c r="R68">
        <v>131883</v>
      </c>
      <c r="T68">
        <v>418</v>
      </c>
      <c r="U68">
        <v>2021</v>
      </c>
      <c r="V68">
        <v>80225</v>
      </c>
      <c r="W68" s="141"/>
      <c r="X68" s="141"/>
      <c r="Y68" s="141"/>
      <c r="Z68" s="141"/>
      <c r="AA68" s="141">
        <v>2787.6123814924699</v>
      </c>
      <c r="AB68" s="141">
        <v>1646.45319586138</v>
      </c>
      <c r="AC68" s="141"/>
      <c r="AD68" s="141">
        <v>51466.023613849997</v>
      </c>
      <c r="AG68" s="141"/>
      <c r="AH68" s="141"/>
      <c r="AI68" s="141"/>
      <c r="AJ68" s="141">
        <v>24324.6132</v>
      </c>
      <c r="AK68" s="141">
        <v>246900575</v>
      </c>
    </row>
    <row r="69" spans="1:37" x14ac:dyDescent="0.25">
      <c r="A69" t="s">
        <v>290</v>
      </c>
      <c r="B69">
        <v>10658</v>
      </c>
      <c r="C69">
        <v>54609</v>
      </c>
      <c r="D69">
        <v>2018</v>
      </c>
      <c r="E69">
        <v>816178</v>
      </c>
      <c r="F69" t="s">
        <v>228</v>
      </c>
      <c r="G69">
        <v>1167</v>
      </c>
      <c r="H69">
        <v>183557</v>
      </c>
      <c r="I69">
        <v>157580</v>
      </c>
      <c r="J69">
        <v>1544</v>
      </c>
      <c r="L69">
        <v>112082</v>
      </c>
      <c r="O69" t="s">
        <v>228</v>
      </c>
      <c r="P69">
        <v>1</v>
      </c>
      <c r="Q69">
        <v>561642</v>
      </c>
      <c r="R69">
        <v>54560</v>
      </c>
      <c r="T69" t="s">
        <v>228</v>
      </c>
      <c r="U69">
        <v>2021</v>
      </c>
      <c r="V69">
        <v>1080358</v>
      </c>
      <c r="W69" s="141"/>
      <c r="X69" s="141"/>
      <c r="Y69" s="141"/>
      <c r="Z69" s="141">
        <v>1028705.5870000001</v>
      </c>
      <c r="AA69" s="141">
        <v>519.29661008428604</v>
      </c>
      <c r="AB69" s="141">
        <v>304.59455566703099</v>
      </c>
      <c r="AC69" s="141"/>
      <c r="AD69" s="141">
        <v>40400.483045152898</v>
      </c>
      <c r="AG69" s="141"/>
      <c r="AH69" s="141"/>
      <c r="AI69" s="141"/>
      <c r="AJ69" s="141">
        <v>10427.990400000001</v>
      </c>
      <c r="AK69" s="141">
        <v>243800745</v>
      </c>
    </row>
    <row r="70" spans="1:37" x14ac:dyDescent="0.25">
      <c r="A70" t="s">
        <v>291</v>
      </c>
      <c r="B70">
        <v>24619</v>
      </c>
      <c r="C70">
        <v>6556</v>
      </c>
      <c r="D70">
        <v>2018</v>
      </c>
      <c r="E70">
        <v>991388</v>
      </c>
      <c r="F70">
        <v>343754</v>
      </c>
      <c r="G70">
        <v>543</v>
      </c>
      <c r="H70">
        <v>89970</v>
      </c>
      <c r="I70">
        <v>185463</v>
      </c>
      <c r="J70">
        <v>7812</v>
      </c>
      <c r="K70">
        <v>11327</v>
      </c>
      <c r="L70">
        <v>352518</v>
      </c>
      <c r="O70">
        <v>357517</v>
      </c>
      <c r="P70">
        <v>244757</v>
      </c>
      <c r="Q70">
        <v>326005</v>
      </c>
      <c r="R70">
        <v>62695</v>
      </c>
      <c r="T70">
        <v>414</v>
      </c>
      <c r="U70">
        <v>2021</v>
      </c>
      <c r="V70">
        <v>34506</v>
      </c>
      <c r="W70" s="141"/>
      <c r="X70" s="141">
        <v>0</v>
      </c>
      <c r="Y70" s="141"/>
      <c r="Z70" s="141"/>
      <c r="AA70" s="141">
        <v>620.678521325117</v>
      </c>
      <c r="AB70" s="141">
        <v>851.80722727818898</v>
      </c>
      <c r="AC70" s="141"/>
      <c r="AD70" s="141">
        <v>22782.030581482901</v>
      </c>
      <c r="AG70" s="141"/>
      <c r="AH70" s="141"/>
      <c r="AI70" s="141"/>
      <c r="AJ70" s="141">
        <v>10251.2448</v>
      </c>
      <c r="AK70" s="141">
        <v>240100800</v>
      </c>
    </row>
    <row r="71" spans="1:37" x14ac:dyDescent="0.25">
      <c r="A71" t="s">
        <v>292</v>
      </c>
      <c r="B71">
        <v>23447</v>
      </c>
      <c r="C71">
        <v>136634</v>
      </c>
      <c r="D71">
        <v>2018</v>
      </c>
      <c r="E71">
        <v>786897</v>
      </c>
      <c r="F71" t="s">
        <v>228</v>
      </c>
      <c r="G71" t="s">
        <v>228</v>
      </c>
      <c r="H71">
        <v>90605</v>
      </c>
      <c r="I71">
        <v>206189</v>
      </c>
      <c r="J71">
        <v>62385</v>
      </c>
      <c r="K71">
        <v>905</v>
      </c>
      <c r="L71">
        <v>346968</v>
      </c>
      <c r="N71">
        <v>3474</v>
      </c>
      <c r="O71">
        <v>464021</v>
      </c>
      <c r="P71">
        <v>22977</v>
      </c>
      <c r="Q71">
        <v>139638</v>
      </c>
      <c r="R71">
        <v>156576</v>
      </c>
      <c r="T71">
        <v>211</v>
      </c>
      <c r="U71">
        <v>2021</v>
      </c>
      <c r="V71">
        <v>380014</v>
      </c>
      <c r="W71" s="141">
        <v>79320.101999999999</v>
      </c>
      <c r="X71" s="141">
        <v>488.89521417525799</v>
      </c>
      <c r="Y71" s="141"/>
      <c r="Z71" s="141">
        <v>132990.18299999999</v>
      </c>
      <c r="AA71" s="141">
        <v>33447.321210470502</v>
      </c>
      <c r="AB71" s="141">
        <v>969.10690159050796</v>
      </c>
      <c r="AC71" s="141"/>
      <c r="AD71" s="141">
        <v>110285.741105156</v>
      </c>
      <c r="AG71" s="141"/>
      <c r="AH71" s="141"/>
      <c r="AI71" s="141"/>
      <c r="AJ71" s="141">
        <v>22512.970799999999</v>
      </c>
      <c r="AK71" s="141">
        <v>200066660</v>
      </c>
    </row>
    <row r="72" spans="1:37" x14ac:dyDescent="0.25">
      <c r="A72" t="s">
        <v>293</v>
      </c>
      <c r="B72">
        <v>20908</v>
      </c>
      <c r="C72">
        <v>108285</v>
      </c>
      <c r="D72">
        <v>2018</v>
      </c>
      <c r="E72">
        <v>410273</v>
      </c>
      <c r="F72">
        <v>9489</v>
      </c>
      <c r="G72">
        <v>816</v>
      </c>
      <c r="H72">
        <v>39890</v>
      </c>
      <c r="I72">
        <v>198081</v>
      </c>
      <c r="J72">
        <v>39343</v>
      </c>
      <c r="L72">
        <v>122654</v>
      </c>
      <c r="O72">
        <v>185760</v>
      </c>
      <c r="P72">
        <v>21980</v>
      </c>
      <c r="Q72">
        <v>119741</v>
      </c>
      <c r="R72">
        <v>82772</v>
      </c>
      <c r="T72">
        <v>19</v>
      </c>
      <c r="U72">
        <v>2021</v>
      </c>
      <c r="V72">
        <v>87927</v>
      </c>
      <c r="W72" s="141"/>
      <c r="X72" s="141"/>
      <c r="Y72" s="141"/>
      <c r="Z72" s="141">
        <v>690.11800000000005</v>
      </c>
      <c r="AA72" s="141">
        <v>7015.0724050088002</v>
      </c>
      <c r="AB72" s="141">
        <v>815.340274650884</v>
      </c>
      <c r="AC72" s="141"/>
      <c r="AD72" s="141">
        <v>57004.352921475198</v>
      </c>
      <c r="AG72" s="141"/>
      <c r="AH72" s="141"/>
      <c r="AI72" s="141"/>
      <c r="AJ72" s="141">
        <v>22402.504799999999</v>
      </c>
      <c r="AK72" s="141">
        <v>200068229</v>
      </c>
    </row>
    <row r="73" spans="1:37" x14ac:dyDescent="0.25">
      <c r="A73" t="s">
        <v>294</v>
      </c>
      <c r="B73">
        <v>25130</v>
      </c>
      <c r="C73">
        <v>13797</v>
      </c>
      <c r="D73">
        <v>2018</v>
      </c>
      <c r="E73">
        <v>609720</v>
      </c>
      <c r="F73" t="s">
        <v>228</v>
      </c>
      <c r="G73" t="s">
        <v>228</v>
      </c>
      <c r="H73">
        <v>37188</v>
      </c>
      <c r="I73">
        <v>176162</v>
      </c>
      <c r="J73">
        <v>8469</v>
      </c>
      <c r="K73">
        <v>19559</v>
      </c>
      <c r="L73">
        <v>283931</v>
      </c>
      <c r="O73">
        <v>317059</v>
      </c>
      <c r="P73">
        <v>63485</v>
      </c>
      <c r="Q73">
        <v>155218</v>
      </c>
      <c r="R73">
        <v>73485</v>
      </c>
      <c r="T73">
        <v>474</v>
      </c>
      <c r="U73">
        <v>2021</v>
      </c>
      <c r="V73">
        <v>55916</v>
      </c>
      <c r="W73" s="141"/>
      <c r="X73" s="141">
        <v>0</v>
      </c>
      <c r="Y73" s="141"/>
      <c r="Z73" s="141"/>
      <c r="AA73" s="141">
        <v>1590.36456319016</v>
      </c>
      <c r="AB73" s="141">
        <v>1003.67535141673</v>
      </c>
      <c r="AC73" s="141"/>
      <c r="AD73" s="141">
        <v>37856.777040230401</v>
      </c>
      <c r="AG73" s="141"/>
      <c r="AH73" s="141"/>
      <c r="AI73" s="141"/>
      <c r="AJ73" s="141">
        <v>15465.24</v>
      </c>
      <c r="AK73" s="141">
        <v>243801255</v>
      </c>
    </row>
    <row r="74" spans="1:37" x14ac:dyDescent="0.25">
      <c r="A74" t="s">
        <v>295</v>
      </c>
      <c r="B74">
        <v>15460</v>
      </c>
      <c r="C74">
        <v>41306</v>
      </c>
      <c r="D74">
        <v>2018</v>
      </c>
      <c r="E74">
        <v>380254</v>
      </c>
      <c r="F74">
        <v>73860</v>
      </c>
      <c r="H74">
        <v>53243</v>
      </c>
      <c r="I74">
        <v>139179</v>
      </c>
      <c r="J74">
        <v>10179</v>
      </c>
      <c r="K74">
        <v>765</v>
      </c>
      <c r="L74">
        <v>103027</v>
      </c>
      <c r="O74" t="s">
        <v>228</v>
      </c>
      <c r="P74" t="s">
        <v>228</v>
      </c>
      <c r="Q74">
        <v>121490</v>
      </c>
      <c r="R74">
        <v>98221</v>
      </c>
      <c r="T74">
        <v>3</v>
      </c>
      <c r="U74">
        <v>2021</v>
      </c>
      <c r="V74">
        <v>134161</v>
      </c>
      <c r="W74" s="141"/>
      <c r="X74" s="141"/>
      <c r="Y74" s="141"/>
      <c r="Z74" s="141">
        <v>8212.9009999999998</v>
      </c>
      <c r="AA74" s="141">
        <v>26773.4576722524</v>
      </c>
      <c r="AB74" s="141">
        <v>568.81319366391199</v>
      </c>
      <c r="AC74" s="141"/>
      <c r="AD74" s="141">
        <v>80246.253146523202</v>
      </c>
      <c r="AG74" s="141"/>
      <c r="AH74" s="141"/>
      <c r="AI74" s="141"/>
      <c r="AJ74" s="141">
        <v>18359.449199999999</v>
      </c>
      <c r="AK74" s="141">
        <v>200039808</v>
      </c>
    </row>
    <row r="75" spans="1:37" x14ac:dyDescent="0.25">
      <c r="A75" t="s">
        <v>296</v>
      </c>
      <c r="B75">
        <v>12126</v>
      </c>
      <c r="C75">
        <v>35103</v>
      </c>
      <c r="D75">
        <v>2018</v>
      </c>
      <c r="E75">
        <v>333872</v>
      </c>
      <c r="F75">
        <v>10431</v>
      </c>
      <c r="G75">
        <v>1005</v>
      </c>
      <c r="H75">
        <v>72357</v>
      </c>
      <c r="I75">
        <v>152306</v>
      </c>
      <c r="J75">
        <v>6269</v>
      </c>
      <c r="L75">
        <v>91504</v>
      </c>
      <c r="O75">
        <v>150500</v>
      </c>
      <c r="P75">
        <v>219</v>
      </c>
      <c r="Q75">
        <v>130383</v>
      </c>
      <c r="R75">
        <v>52753</v>
      </c>
      <c r="T75">
        <v>17</v>
      </c>
      <c r="U75">
        <v>2021</v>
      </c>
      <c r="V75">
        <v>65471</v>
      </c>
      <c r="W75" s="141"/>
      <c r="X75" s="141">
        <v>557.41333333333296</v>
      </c>
      <c r="Y75" s="141"/>
      <c r="Z75" s="141">
        <v>12017.364</v>
      </c>
      <c r="AA75" s="141">
        <v>457.70813161712198</v>
      </c>
      <c r="AB75" s="141">
        <v>400.30270679301998</v>
      </c>
      <c r="AC75" s="141"/>
      <c r="AD75" s="141">
        <v>38627.936346569499</v>
      </c>
      <c r="AG75" s="141"/>
      <c r="AH75" s="141"/>
      <c r="AI75" s="141"/>
      <c r="AJ75" s="141">
        <v>13410.572399999999</v>
      </c>
      <c r="AK75" s="141">
        <v>200034098</v>
      </c>
    </row>
    <row r="76" spans="1:37" x14ac:dyDescent="0.25">
      <c r="A76" t="s">
        <v>297</v>
      </c>
      <c r="B76">
        <v>35002</v>
      </c>
      <c r="C76">
        <v>39690</v>
      </c>
      <c r="D76">
        <v>2018</v>
      </c>
      <c r="E76">
        <v>793890</v>
      </c>
      <c r="F76" t="s">
        <v>228</v>
      </c>
      <c r="G76" t="s">
        <v>228</v>
      </c>
      <c r="H76">
        <v>78286</v>
      </c>
      <c r="I76">
        <v>278649</v>
      </c>
      <c r="J76">
        <v>48435</v>
      </c>
      <c r="K76">
        <v>33</v>
      </c>
      <c r="L76">
        <v>190205</v>
      </c>
      <c r="O76">
        <v>294089</v>
      </c>
      <c r="P76">
        <v>170005</v>
      </c>
      <c r="Q76">
        <v>225617</v>
      </c>
      <c r="R76">
        <v>104061</v>
      </c>
      <c r="T76">
        <v>118</v>
      </c>
      <c r="U76">
        <v>2021</v>
      </c>
      <c r="V76">
        <v>117885</v>
      </c>
      <c r="W76" s="141"/>
      <c r="X76" s="141">
        <v>16238.612999999999</v>
      </c>
      <c r="Y76" s="141"/>
      <c r="Z76" s="141"/>
      <c r="AA76" s="141">
        <v>6049.4711411224898</v>
      </c>
      <c r="AB76" s="141">
        <v>1316.25836918762</v>
      </c>
      <c r="AC76" s="141"/>
      <c r="AD76" s="141">
        <v>69182.785971800797</v>
      </c>
      <c r="AG76" s="141"/>
      <c r="AH76" s="141"/>
      <c r="AI76" s="141"/>
      <c r="AJ76" s="141">
        <v>25097.875199999999</v>
      </c>
      <c r="AK76" s="141">
        <v>200066587</v>
      </c>
    </row>
    <row r="77" spans="1:37" x14ac:dyDescent="0.25">
      <c r="A77" t="s">
        <v>298</v>
      </c>
      <c r="B77">
        <v>15430</v>
      </c>
      <c r="C77">
        <v>30679</v>
      </c>
      <c r="D77">
        <v>2018</v>
      </c>
      <c r="E77">
        <v>312464</v>
      </c>
      <c r="F77" t="s">
        <v>228</v>
      </c>
      <c r="G77" t="s">
        <v>228</v>
      </c>
      <c r="H77">
        <v>31013</v>
      </c>
      <c r="I77">
        <v>144494</v>
      </c>
      <c r="J77">
        <v>14045</v>
      </c>
      <c r="L77">
        <v>109949</v>
      </c>
      <c r="N77">
        <v>966</v>
      </c>
      <c r="O77">
        <v>169198</v>
      </c>
      <c r="P77">
        <v>10250</v>
      </c>
      <c r="Q77">
        <v>73928</v>
      </c>
      <c r="R77">
        <v>58082</v>
      </c>
      <c r="T77">
        <v>40</v>
      </c>
      <c r="U77">
        <v>2021</v>
      </c>
      <c r="V77">
        <v>54700</v>
      </c>
      <c r="W77" s="141"/>
      <c r="X77" s="141"/>
      <c r="Y77" s="141"/>
      <c r="Z77" s="141">
        <v>1379.703</v>
      </c>
      <c r="AA77" s="141">
        <v>1706.4706595366199</v>
      </c>
      <c r="AB77" s="141">
        <v>601.44492986924104</v>
      </c>
      <c r="AC77" s="141"/>
      <c r="AD77" s="141">
        <v>39236.751629182399</v>
      </c>
      <c r="AG77" s="141"/>
      <c r="AH77" s="141"/>
      <c r="AI77" s="141"/>
      <c r="AJ77" s="141">
        <v>11775.6756</v>
      </c>
      <c r="AK77" s="141">
        <v>244200622</v>
      </c>
    </row>
    <row r="78" spans="1:37" x14ac:dyDescent="0.25">
      <c r="A78" t="s">
        <v>299</v>
      </c>
      <c r="B78">
        <v>5159</v>
      </c>
      <c r="C78">
        <v>36940</v>
      </c>
      <c r="D78">
        <v>2018</v>
      </c>
      <c r="E78">
        <v>178840</v>
      </c>
      <c r="F78">
        <v>3685</v>
      </c>
      <c r="H78">
        <v>10928</v>
      </c>
      <c r="I78">
        <v>59677</v>
      </c>
      <c r="J78">
        <v>21519</v>
      </c>
      <c r="K78">
        <v>512</v>
      </c>
      <c r="L78">
        <v>82518</v>
      </c>
      <c r="N78">
        <v>1759</v>
      </c>
      <c r="O78">
        <v>118978</v>
      </c>
      <c r="P78">
        <v>6</v>
      </c>
      <c r="Q78">
        <v>25009</v>
      </c>
      <c r="R78">
        <v>33084</v>
      </c>
      <c r="T78">
        <v>3</v>
      </c>
      <c r="U78">
        <v>2021</v>
      </c>
      <c r="V78">
        <v>72739</v>
      </c>
      <c r="W78" s="141">
        <v>29398.434000000001</v>
      </c>
      <c r="X78" s="141">
        <v>4457.4399999999996</v>
      </c>
      <c r="Y78" s="141"/>
      <c r="Z78" s="141">
        <v>885.75199999999995</v>
      </c>
      <c r="AA78" s="141">
        <v>9278.2818221793204</v>
      </c>
      <c r="AB78" s="141">
        <v>249.24217026296901</v>
      </c>
      <c r="AC78" s="141"/>
      <c r="AD78" s="141">
        <v>20206.963476174398</v>
      </c>
      <c r="AG78" s="141"/>
      <c r="AH78" s="141"/>
      <c r="AI78" s="141"/>
      <c r="AJ78" s="141">
        <v>8262.8567999999996</v>
      </c>
      <c r="AK78" s="141">
        <v>244301123</v>
      </c>
    </row>
    <row r="79" spans="1:37" x14ac:dyDescent="0.25">
      <c r="A79" t="s">
        <v>300</v>
      </c>
      <c r="B79">
        <v>19742</v>
      </c>
      <c r="C79">
        <v>13499</v>
      </c>
      <c r="D79">
        <v>2018</v>
      </c>
      <c r="E79">
        <v>313209</v>
      </c>
      <c r="F79">
        <v>26784</v>
      </c>
      <c r="G79">
        <v>871</v>
      </c>
      <c r="H79">
        <v>37809</v>
      </c>
      <c r="I79">
        <v>164482</v>
      </c>
      <c r="J79">
        <v>4526</v>
      </c>
      <c r="L79">
        <v>78737</v>
      </c>
      <c r="O79">
        <v>142085</v>
      </c>
      <c r="P79">
        <v>6545</v>
      </c>
      <c r="Q79">
        <v>116879</v>
      </c>
      <c r="R79">
        <v>47584</v>
      </c>
      <c r="T79">
        <v>116</v>
      </c>
      <c r="U79">
        <v>2021</v>
      </c>
      <c r="V79">
        <v>60689</v>
      </c>
      <c r="W79" s="141"/>
      <c r="X79" s="141"/>
      <c r="Y79" s="141"/>
      <c r="Z79" s="141">
        <v>10104.346</v>
      </c>
      <c r="AA79" s="141">
        <v>1124.3124571629201</v>
      </c>
      <c r="AB79" s="141">
        <v>728.26374789718295</v>
      </c>
      <c r="AC79" s="141"/>
      <c r="AD79" s="141">
        <v>35299.508717162898</v>
      </c>
      <c r="AG79" s="141"/>
      <c r="AH79" s="141"/>
      <c r="AI79" s="141"/>
      <c r="AJ79" s="141">
        <v>13432.6656</v>
      </c>
      <c r="AK79" s="141">
        <v>247400666</v>
      </c>
    </row>
    <row r="80" spans="1:37" x14ac:dyDescent="0.25">
      <c r="A80" t="s">
        <v>301</v>
      </c>
      <c r="B80">
        <v>16542</v>
      </c>
      <c r="C80">
        <v>108604</v>
      </c>
      <c r="D80">
        <v>2018</v>
      </c>
      <c r="E80">
        <v>457262</v>
      </c>
      <c r="F80">
        <v>77322</v>
      </c>
      <c r="G80">
        <v>944</v>
      </c>
      <c r="H80">
        <v>32870</v>
      </c>
      <c r="I80">
        <v>169902</v>
      </c>
      <c r="J80">
        <v>47457</v>
      </c>
      <c r="K80">
        <v>1168</v>
      </c>
      <c r="L80">
        <v>127600</v>
      </c>
      <c r="N80">
        <v>11</v>
      </c>
      <c r="O80">
        <v>207323</v>
      </c>
      <c r="P80">
        <v>59055</v>
      </c>
      <c r="Q80">
        <v>104972</v>
      </c>
      <c r="R80">
        <v>85397</v>
      </c>
      <c r="T80">
        <v>504</v>
      </c>
      <c r="U80">
        <v>2021</v>
      </c>
      <c r="V80">
        <v>204175</v>
      </c>
      <c r="W80" s="141">
        <v>61867.659</v>
      </c>
      <c r="X80" s="141">
        <v>17274.62</v>
      </c>
      <c r="Y80" s="141"/>
      <c r="Z80" s="141">
        <v>15403.77</v>
      </c>
      <c r="AA80" s="141">
        <v>26158.698563433401</v>
      </c>
      <c r="AB80" s="141">
        <v>760.95911496953499</v>
      </c>
      <c r="AC80" s="141"/>
      <c r="AD80" s="141">
        <v>59290.150013909297</v>
      </c>
      <c r="AG80" s="141"/>
      <c r="AH80" s="141"/>
      <c r="AI80" s="141"/>
      <c r="AJ80" s="141">
        <v>23418.792000000001</v>
      </c>
      <c r="AK80" s="141">
        <v>200073393</v>
      </c>
    </row>
    <row r="81" spans="1:37" x14ac:dyDescent="0.25">
      <c r="A81" t="s">
        <v>302</v>
      </c>
      <c r="B81">
        <v>15254</v>
      </c>
      <c r="C81">
        <v>15047</v>
      </c>
      <c r="D81">
        <v>2018</v>
      </c>
      <c r="E81">
        <v>267114</v>
      </c>
      <c r="F81">
        <v>33445</v>
      </c>
      <c r="G81">
        <v>212</v>
      </c>
      <c r="H81">
        <v>32852</v>
      </c>
      <c r="I81">
        <v>125646</v>
      </c>
      <c r="J81">
        <v>2844</v>
      </c>
      <c r="L81">
        <v>72117</v>
      </c>
      <c r="N81">
        <v>18327</v>
      </c>
      <c r="O81">
        <v>115619</v>
      </c>
      <c r="P81">
        <v>33</v>
      </c>
      <c r="Q81">
        <v>97364</v>
      </c>
      <c r="R81">
        <v>35745</v>
      </c>
      <c r="T81">
        <v>25</v>
      </c>
      <c r="U81">
        <v>2021</v>
      </c>
      <c r="V81">
        <v>35567</v>
      </c>
      <c r="W81" s="141"/>
      <c r="X81" s="141"/>
      <c r="Y81" s="141"/>
      <c r="Z81" s="141"/>
      <c r="AA81" s="141">
        <v>535.55621757273104</v>
      </c>
      <c r="AB81" s="141">
        <v>498.780509049638</v>
      </c>
      <c r="AC81" s="141"/>
      <c r="AD81" s="141">
        <v>25208.991536226698</v>
      </c>
      <c r="AG81" s="141"/>
      <c r="AH81" s="141"/>
      <c r="AI81" s="141"/>
      <c r="AJ81" s="141">
        <v>9323.3304000000007</v>
      </c>
      <c r="AK81" s="141">
        <v>247400773</v>
      </c>
    </row>
    <row r="82" spans="1:37" x14ac:dyDescent="0.25">
      <c r="A82" t="s">
        <v>303</v>
      </c>
      <c r="B82">
        <v>18202</v>
      </c>
      <c r="C82">
        <v>28142</v>
      </c>
      <c r="D82">
        <v>2018</v>
      </c>
      <c r="E82">
        <v>441183</v>
      </c>
      <c r="F82">
        <v>74269</v>
      </c>
      <c r="G82">
        <v>227</v>
      </c>
      <c r="H82">
        <v>55470</v>
      </c>
      <c r="I82">
        <v>166204</v>
      </c>
      <c r="J82">
        <v>13224</v>
      </c>
      <c r="K82">
        <v>327</v>
      </c>
      <c r="L82">
        <v>131461</v>
      </c>
      <c r="N82">
        <v>13722</v>
      </c>
      <c r="O82">
        <v>184874</v>
      </c>
      <c r="P82">
        <v>44209</v>
      </c>
      <c r="Q82">
        <v>138094</v>
      </c>
      <c r="R82">
        <v>59790</v>
      </c>
      <c r="T82">
        <v>494</v>
      </c>
      <c r="U82">
        <v>2021</v>
      </c>
      <c r="V82">
        <v>141460</v>
      </c>
      <c r="W82" s="141"/>
      <c r="X82" s="141"/>
      <c r="Y82" s="141"/>
      <c r="Z82" s="141">
        <v>83298.702999999994</v>
      </c>
      <c r="AA82" s="141">
        <v>2676.9952144449098</v>
      </c>
      <c r="AB82" s="141">
        <v>665.75948536816395</v>
      </c>
      <c r="AC82" s="141"/>
      <c r="AD82" s="141">
        <v>39617.946332077299</v>
      </c>
      <c r="AG82" s="141"/>
      <c r="AH82" s="141"/>
      <c r="AI82" s="141"/>
      <c r="AJ82" s="141">
        <v>15200.1216</v>
      </c>
      <c r="AK82" s="141">
        <v>244301016</v>
      </c>
    </row>
    <row r="83" spans="1:37" x14ac:dyDescent="0.25">
      <c r="A83" t="s">
        <v>304</v>
      </c>
      <c r="B83">
        <v>7192</v>
      </c>
      <c r="C83">
        <v>18380</v>
      </c>
      <c r="D83">
        <v>2018</v>
      </c>
      <c r="E83">
        <v>918926</v>
      </c>
      <c r="F83">
        <v>707421</v>
      </c>
      <c r="G83">
        <v>617</v>
      </c>
      <c r="H83">
        <v>56153</v>
      </c>
      <c r="I83">
        <v>64774</v>
      </c>
      <c r="J83">
        <v>2119</v>
      </c>
      <c r="K83">
        <v>937</v>
      </c>
      <c r="L83">
        <v>86906</v>
      </c>
      <c r="O83">
        <v>128505</v>
      </c>
      <c r="P83">
        <v>5</v>
      </c>
      <c r="Q83">
        <v>759157</v>
      </c>
      <c r="R83">
        <v>31240</v>
      </c>
      <c r="T83">
        <v>20</v>
      </c>
      <c r="U83">
        <v>2021</v>
      </c>
      <c r="V83">
        <v>119884</v>
      </c>
      <c r="W83" s="141"/>
      <c r="X83" s="141"/>
      <c r="Y83" s="141"/>
      <c r="Z83" s="141">
        <v>93514.441000000006</v>
      </c>
      <c r="AA83" s="141">
        <v>139.93560574702599</v>
      </c>
      <c r="AB83" s="141">
        <v>242.67350207127501</v>
      </c>
      <c r="AC83" s="141"/>
      <c r="AD83" s="141">
        <v>20043.758124407501</v>
      </c>
      <c r="AG83" s="141"/>
      <c r="AH83" s="141"/>
      <c r="AI83" s="141"/>
      <c r="AJ83" s="141">
        <v>5943.0708000000004</v>
      </c>
      <c r="AK83" s="141">
        <v>247300015</v>
      </c>
    </row>
    <row r="84" spans="1:37" x14ac:dyDescent="0.25">
      <c r="A84" t="s">
        <v>305</v>
      </c>
      <c r="B84">
        <v>18581</v>
      </c>
      <c r="C84">
        <v>34967</v>
      </c>
      <c r="D84">
        <v>2018</v>
      </c>
      <c r="E84">
        <v>449282</v>
      </c>
      <c r="F84">
        <v>23408</v>
      </c>
      <c r="G84">
        <v>640</v>
      </c>
      <c r="H84">
        <v>80694</v>
      </c>
      <c r="I84">
        <v>229510</v>
      </c>
      <c r="J84">
        <v>7700</v>
      </c>
      <c r="L84">
        <v>107331</v>
      </c>
      <c r="O84">
        <v>230797</v>
      </c>
      <c r="P84">
        <v>25</v>
      </c>
      <c r="Q84">
        <v>153597</v>
      </c>
      <c r="R84">
        <v>64846</v>
      </c>
      <c r="T84">
        <v>18</v>
      </c>
      <c r="U84">
        <v>2021</v>
      </c>
      <c r="V84">
        <v>70083</v>
      </c>
      <c r="W84" s="141"/>
      <c r="X84" s="141">
        <v>1803.51</v>
      </c>
      <c r="Y84" s="141"/>
      <c r="Z84" s="141"/>
      <c r="AA84" s="141">
        <v>4586.9480000000003</v>
      </c>
      <c r="AB84" s="141">
        <v>593.39220154334896</v>
      </c>
      <c r="AC84" s="141"/>
      <c r="AD84" s="141">
        <v>48428.7753779216</v>
      </c>
      <c r="AG84" s="141"/>
      <c r="AH84" s="141"/>
      <c r="AI84" s="141"/>
      <c r="AJ84" s="141">
        <v>14669.8848</v>
      </c>
      <c r="AK84" s="141">
        <v>247400617</v>
      </c>
    </row>
    <row r="85" spans="1:37" x14ac:dyDescent="0.25">
      <c r="A85" t="s">
        <v>306</v>
      </c>
      <c r="B85">
        <v>31247</v>
      </c>
      <c r="C85">
        <v>10656</v>
      </c>
      <c r="D85">
        <v>2018</v>
      </c>
      <c r="E85">
        <v>525914</v>
      </c>
      <c r="F85">
        <v>39837</v>
      </c>
      <c r="G85">
        <v>951</v>
      </c>
      <c r="H85">
        <v>70641</v>
      </c>
      <c r="I85">
        <v>226556</v>
      </c>
      <c r="J85">
        <v>8514</v>
      </c>
      <c r="K85">
        <v>66</v>
      </c>
      <c r="L85">
        <v>179349</v>
      </c>
      <c r="O85">
        <v>215197</v>
      </c>
      <c r="P85">
        <v>98429</v>
      </c>
      <c r="Q85">
        <v>155043</v>
      </c>
      <c r="R85">
        <v>57111</v>
      </c>
      <c r="T85">
        <v>134</v>
      </c>
      <c r="U85">
        <v>2021</v>
      </c>
      <c r="V85">
        <v>54628</v>
      </c>
      <c r="W85" s="141"/>
      <c r="X85" s="141"/>
      <c r="Y85" s="141"/>
      <c r="Z85" s="141"/>
      <c r="AA85" s="141">
        <v>2391.0710164306602</v>
      </c>
      <c r="AB85" s="141">
        <v>1150.7657084554801</v>
      </c>
      <c r="AC85" s="141"/>
      <c r="AD85" s="141">
        <v>33455.875523086303</v>
      </c>
      <c r="AG85" s="141"/>
      <c r="AH85" s="141"/>
      <c r="AI85" s="141"/>
      <c r="AJ85" s="141">
        <v>17630.373599999999</v>
      </c>
      <c r="AK85" s="141">
        <v>246900724</v>
      </c>
    </row>
    <row r="86" spans="1:37" x14ac:dyDescent="0.25">
      <c r="A86" t="s">
        <v>307</v>
      </c>
      <c r="B86">
        <v>5881</v>
      </c>
      <c r="C86">
        <v>19630</v>
      </c>
      <c r="D86">
        <v>2018</v>
      </c>
      <c r="E86">
        <v>267342</v>
      </c>
      <c r="F86">
        <v>5081</v>
      </c>
      <c r="G86">
        <v>1500</v>
      </c>
      <c r="H86">
        <v>9159</v>
      </c>
      <c r="I86">
        <v>50770</v>
      </c>
      <c r="J86">
        <v>13538</v>
      </c>
      <c r="K86">
        <v>19</v>
      </c>
      <c r="L86">
        <v>187275</v>
      </c>
      <c r="O86">
        <v>196861</v>
      </c>
      <c r="P86">
        <v>19</v>
      </c>
      <c r="Q86">
        <v>30672</v>
      </c>
      <c r="R86">
        <v>39722</v>
      </c>
      <c r="T86">
        <v>69</v>
      </c>
      <c r="U86">
        <v>2021</v>
      </c>
      <c r="V86">
        <v>29711</v>
      </c>
      <c r="W86" s="141"/>
      <c r="X86" s="141"/>
      <c r="Y86" s="141"/>
      <c r="Z86" s="141">
        <v>4206.0060000000003</v>
      </c>
      <c r="AA86" s="141">
        <v>2198.9006901775301</v>
      </c>
      <c r="AB86" s="141">
        <v>270.66131801753102</v>
      </c>
      <c r="AC86" s="141"/>
      <c r="AD86" s="141">
        <v>17136.3824858884</v>
      </c>
      <c r="AG86" s="141"/>
      <c r="AH86" s="141"/>
      <c r="AI86" s="141"/>
      <c r="AJ86" s="141">
        <v>5898.8843999999999</v>
      </c>
      <c r="AK86" s="141">
        <v>244200614</v>
      </c>
    </row>
    <row r="87" spans="1:37" x14ac:dyDescent="0.25">
      <c r="A87" t="s">
        <v>308</v>
      </c>
      <c r="B87">
        <v>7352</v>
      </c>
      <c r="C87">
        <v>12669</v>
      </c>
      <c r="D87">
        <v>2018</v>
      </c>
      <c r="E87">
        <v>142337</v>
      </c>
      <c r="F87">
        <v>5115</v>
      </c>
      <c r="G87">
        <v>543</v>
      </c>
      <c r="H87">
        <v>8450</v>
      </c>
      <c r="I87">
        <v>57743</v>
      </c>
      <c r="J87">
        <v>11176</v>
      </c>
      <c r="L87">
        <v>59311</v>
      </c>
      <c r="O87">
        <v>79228</v>
      </c>
      <c r="P87">
        <v>49</v>
      </c>
      <c r="Q87">
        <v>38611</v>
      </c>
      <c r="R87">
        <v>24427</v>
      </c>
      <c r="T87">
        <v>23</v>
      </c>
      <c r="U87">
        <v>2021</v>
      </c>
      <c r="V87">
        <v>24786</v>
      </c>
      <c r="W87" s="141"/>
      <c r="X87" s="141"/>
      <c r="Y87" s="141"/>
      <c r="Z87" s="141">
        <v>1877.749</v>
      </c>
      <c r="AA87" s="141">
        <v>420.73730208344102</v>
      </c>
      <c r="AB87" s="141">
        <v>306.12861782279703</v>
      </c>
      <c r="AC87" s="141"/>
      <c r="AD87" s="141">
        <v>15950.672250281201</v>
      </c>
      <c r="AG87" s="141"/>
      <c r="AH87" s="141"/>
      <c r="AI87" s="141"/>
      <c r="AJ87" s="141">
        <v>6230.2824000000001</v>
      </c>
      <c r="AK87" s="141">
        <v>247300262</v>
      </c>
    </row>
    <row r="88" spans="1:37" x14ac:dyDescent="0.25">
      <c r="A88" t="s">
        <v>309</v>
      </c>
      <c r="B88">
        <v>9556</v>
      </c>
      <c r="C88">
        <v>37019</v>
      </c>
      <c r="D88">
        <v>2018</v>
      </c>
      <c r="E88">
        <v>186552</v>
      </c>
      <c r="F88" t="s">
        <v>228</v>
      </c>
      <c r="G88">
        <v>377</v>
      </c>
      <c r="H88">
        <v>17395</v>
      </c>
      <c r="I88">
        <v>83244</v>
      </c>
      <c r="J88">
        <v>14588</v>
      </c>
      <c r="L88">
        <v>49917</v>
      </c>
      <c r="O88" t="s">
        <v>228</v>
      </c>
      <c r="P88" t="s">
        <v>228</v>
      </c>
      <c r="Q88">
        <v>47280</v>
      </c>
      <c r="R88">
        <v>37716</v>
      </c>
      <c r="T88">
        <v>14</v>
      </c>
      <c r="U88">
        <v>2021</v>
      </c>
      <c r="V88">
        <v>40806</v>
      </c>
      <c r="W88" s="141"/>
      <c r="X88" s="141"/>
      <c r="Y88" s="141"/>
      <c r="Z88" s="141">
        <v>393.202</v>
      </c>
      <c r="AA88" s="141">
        <v>4158.79197837633</v>
      </c>
      <c r="AB88" s="141">
        <v>418.14047247816001</v>
      </c>
      <c r="AC88" s="141"/>
      <c r="AD88" s="141">
        <v>26667.570218587101</v>
      </c>
      <c r="AG88" s="141"/>
      <c r="AH88" s="141"/>
      <c r="AI88" s="141"/>
      <c r="AJ88" s="141">
        <v>9168.6779999999908</v>
      </c>
      <c r="AK88" s="141">
        <v>242600492</v>
      </c>
    </row>
    <row r="89" spans="1:37" x14ac:dyDescent="0.25">
      <c r="A89" t="s">
        <v>310</v>
      </c>
      <c r="B89">
        <v>39725</v>
      </c>
      <c r="C89">
        <v>17948</v>
      </c>
      <c r="D89">
        <v>2018</v>
      </c>
      <c r="E89">
        <v>821330</v>
      </c>
      <c r="F89">
        <v>82637</v>
      </c>
      <c r="G89">
        <v>2154</v>
      </c>
      <c r="H89">
        <v>68409</v>
      </c>
      <c r="I89">
        <v>303757</v>
      </c>
      <c r="J89">
        <v>16408</v>
      </c>
      <c r="K89">
        <v>29590</v>
      </c>
      <c r="L89">
        <v>318375</v>
      </c>
      <c r="O89">
        <v>359472</v>
      </c>
      <c r="P89">
        <v>145978</v>
      </c>
      <c r="Q89">
        <v>227498</v>
      </c>
      <c r="R89">
        <v>88124</v>
      </c>
      <c r="T89">
        <v>258</v>
      </c>
      <c r="U89">
        <v>2021</v>
      </c>
      <c r="V89">
        <v>71733</v>
      </c>
      <c r="W89" s="141"/>
      <c r="X89" s="141"/>
      <c r="Y89" s="141"/>
      <c r="Z89" s="141"/>
      <c r="AA89" s="141">
        <v>1949.02928460261</v>
      </c>
      <c r="AB89" s="141">
        <v>1577.4795333002401</v>
      </c>
      <c r="AC89" s="141"/>
      <c r="AD89" s="141">
        <v>47350.196241814898</v>
      </c>
      <c r="AG89" s="141"/>
      <c r="AH89" s="141"/>
      <c r="AI89" s="141"/>
      <c r="AJ89" s="141">
        <v>20855.980800000001</v>
      </c>
      <c r="AK89" s="141">
        <v>200042497</v>
      </c>
    </row>
    <row r="90" spans="1:37" x14ac:dyDescent="0.25">
      <c r="A90" t="s">
        <v>311</v>
      </c>
      <c r="B90">
        <v>12573</v>
      </c>
      <c r="C90">
        <v>69071</v>
      </c>
      <c r="D90">
        <v>2018</v>
      </c>
      <c r="E90">
        <v>409682</v>
      </c>
      <c r="F90">
        <v>39895</v>
      </c>
      <c r="H90">
        <v>25773</v>
      </c>
      <c r="I90">
        <v>119035</v>
      </c>
      <c r="J90">
        <v>42847</v>
      </c>
      <c r="K90">
        <v>748</v>
      </c>
      <c r="L90">
        <v>181385</v>
      </c>
      <c r="N90">
        <v>3270</v>
      </c>
      <c r="O90">
        <v>257641</v>
      </c>
      <c r="P90" t="s">
        <v>228</v>
      </c>
      <c r="Q90">
        <v>80343</v>
      </c>
      <c r="R90">
        <v>68277</v>
      </c>
      <c r="T90">
        <v>74</v>
      </c>
      <c r="U90">
        <v>2021</v>
      </c>
      <c r="V90">
        <v>112546</v>
      </c>
      <c r="W90" s="141">
        <v>49184.856</v>
      </c>
      <c r="X90" s="141">
        <v>1984.35</v>
      </c>
      <c r="Y90" s="141"/>
      <c r="Z90" s="141">
        <v>730.03800000000001</v>
      </c>
      <c r="AA90" s="141">
        <v>6281.7530077322499</v>
      </c>
      <c r="AB90" s="141">
        <v>509.407713121011</v>
      </c>
      <c r="AC90" s="141"/>
      <c r="AD90" s="141">
        <v>38368.138672209403</v>
      </c>
      <c r="AG90" s="141"/>
      <c r="AH90" s="141"/>
      <c r="AI90" s="141"/>
      <c r="AJ90" s="141">
        <v>15487.333199999999</v>
      </c>
      <c r="AK90" s="141">
        <v>200069169</v>
      </c>
    </row>
    <row r="91" spans="1:37" x14ac:dyDescent="0.25">
      <c r="A91" t="s">
        <v>312</v>
      </c>
      <c r="B91">
        <v>42937</v>
      </c>
      <c r="C91">
        <v>28920</v>
      </c>
      <c r="D91">
        <v>2018</v>
      </c>
      <c r="E91">
        <v>2186433</v>
      </c>
      <c r="F91" t="s">
        <v>228</v>
      </c>
      <c r="G91">
        <v>5089</v>
      </c>
      <c r="H91">
        <v>188389</v>
      </c>
      <c r="I91">
        <v>293613</v>
      </c>
      <c r="J91">
        <v>103970</v>
      </c>
      <c r="K91">
        <v>31739</v>
      </c>
      <c r="L91">
        <v>839230</v>
      </c>
      <c r="N91">
        <v>127314</v>
      </c>
      <c r="O91">
        <v>844341</v>
      </c>
      <c r="P91">
        <v>118912</v>
      </c>
      <c r="Q91">
        <v>903076</v>
      </c>
      <c r="R91">
        <v>192256</v>
      </c>
      <c r="T91">
        <v>535</v>
      </c>
      <c r="U91">
        <v>2021</v>
      </c>
      <c r="V91">
        <v>206508</v>
      </c>
      <c r="W91" s="141">
        <v>5923.25</v>
      </c>
      <c r="X91" s="141">
        <v>20761.244444444401</v>
      </c>
      <c r="Y91" s="141"/>
      <c r="Z91" s="141"/>
      <c r="AA91" s="141">
        <v>30373.339856958901</v>
      </c>
      <c r="AB91" s="141">
        <v>1848.6819035752201</v>
      </c>
      <c r="AC91" s="141"/>
      <c r="AD91" s="141">
        <v>54819.0238090274</v>
      </c>
      <c r="AG91" s="141"/>
      <c r="AH91" s="141"/>
      <c r="AI91" s="141"/>
      <c r="AJ91" s="141">
        <v>26136.2556</v>
      </c>
      <c r="AK91" s="141">
        <v>200042901</v>
      </c>
    </row>
    <row r="92" spans="1:37" x14ac:dyDescent="0.25">
      <c r="A92" t="s">
        <v>313</v>
      </c>
      <c r="B92">
        <v>40339</v>
      </c>
      <c r="C92">
        <v>32692</v>
      </c>
      <c r="D92">
        <v>2018</v>
      </c>
      <c r="E92">
        <v>920830</v>
      </c>
      <c r="F92">
        <v>171821</v>
      </c>
      <c r="G92">
        <v>3155</v>
      </c>
      <c r="H92">
        <v>190626</v>
      </c>
      <c r="I92">
        <v>317691</v>
      </c>
      <c r="J92">
        <v>8614</v>
      </c>
      <c r="K92">
        <v>319</v>
      </c>
      <c r="L92">
        <v>228604</v>
      </c>
      <c r="N92">
        <v>26945</v>
      </c>
      <c r="O92">
        <v>298427</v>
      </c>
      <c r="P92">
        <v>233744</v>
      </c>
      <c r="Q92">
        <v>252882</v>
      </c>
      <c r="R92">
        <v>108753</v>
      </c>
      <c r="T92">
        <v>79</v>
      </c>
      <c r="U92">
        <v>2021</v>
      </c>
      <c r="V92">
        <v>119450</v>
      </c>
      <c r="W92" s="141">
        <v>1874.537</v>
      </c>
      <c r="X92" s="141">
        <v>109.51300000000001</v>
      </c>
      <c r="Y92" s="141"/>
      <c r="Z92" s="141">
        <v>4518.0870000000004</v>
      </c>
      <c r="AA92" s="141">
        <v>12118.805367470201</v>
      </c>
      <c r="AB92" s="141">
        <v>1450.5183030677999</v>
      </c>
      <c r="AC92" s="141"/>
      <c r="AD92" s="141">
        <v>71784.357734949095</v>
      </c>
      <c r="AG92" s="141"/>
      <c r="AH92" s="141"/>
      <c r="AI92" s="141"/>
      <c r="AJ92" s="141">
        <v>27594.406800000001</v>
      </c>
      <c r="AK92" s="141">
        <v>200073245</v>
      </c>
    </row>
    <row r="93" spans="1:37" x14ac:dyDescent="0.25">
      <c r="A93" t="s">
        <v>314</v>
      </c>
      <c r="B93">
        <v>13705</v>
      </c>
      <c r="C93">
        <v>73570</v>
      </c>
      <c r="D93">
        <v>2018</v>
      </c>
      <c r="E93">
        <v>351651</v>
      </c>
      <c r="F93">
        <v>5040</v>
      </c>
      <c r="G93">
        <v>2383</v>
      </c>
      <c r="H93">
        <v>24233</v>
      </c>
      <c r="I93">
        <v>120886</v>
      </c>
      <c r="J93">
        <v>41775</v>
      </c>
      <c r="L93">
        <v>157334</v>
      </c>
      <c r="O93">
        <v>197007</v>
      </c>
      <c r="P93">
        <v>21066</v>
      </c>
      <c r="Q93">
        <v>70395</v>
      </c>
      <c r="R93">
        <v>63053</v>
      </c>
      <c r="T93">
        <v>130</v>
      </c>
      <c r="U93">
        <v>2021</v>
      </c>
      <c r="V93">
        <v>64834</v>
      </c>
      <c r="W93" s="141"/>
      <c r="X93" s="141"/>
      <c r="Y93" s="141"/>
      <c r="Z93" s="141"/>
      <c r="AA93" s="141">
        <v>14340.658993785701</v>
      </c>
      <c r="AB93" s="141">
        <v>505.61401180191098</v>
      </c>
      <c r="AC93" s="141"/>
      <c r="AD93" s="141">
        <v>36621.316835987003</v>
      </c>
      <c r="AG93" s="141"/>
      <c r="AH93" s="141"/>
      <c r="AI93" s="141"/>
      <c r="AJ93" s="141">
        <v>13366.386</v>
      </c>
      <c r="AK93" s="141">
        <v>200071496</v>
      </c>
    </row>
    <row r="94" spans="1:37" x14ac:dyDescent="0.25">
      <c r="A94" t="s">
        <v>315</v>
      </c>
      <c r="B94">
        <v>7414</v>
      </c>
      <c r="C94">
        <v>27593</v>
      </c>
      <c r="D94">
        <v>2018</v>
      </c>
      <c r="E94">
        <v>440646</v>
      </c>
      <c r="F94" t="s">
        <v>228</v>
      </c>
      <c r="G94" t="s">
        <v>228</v>
      </c>
      <c r="H94">
        <v>66917</v>
      </c>
      <c r="I94">
        <v>76388</v>
      </c>
      <c r="J94">
        <v>5393</v>
      </c>
      <c r="K94">
        <v>4636</v>
      </c>
      <c r="L94">
        <v>85918</v>
      </c>
      <c r="N94">
        <v>1294</v>
      </c>
      <c r="O94">
        <v>117311</v>
      </c>
      <c r="P94">
        <v>230257</v>
      </c>
      <c r="Q94">
        <v>56452</v>
      </c>
      <c r="R94">
        <v>35300</v>
      </c>
      <c r="T94">
        <v>32</v>
      </c>
      <c r="U94">
        <v>2021</v>
      </c>
      <c r="V94">
        <v>173830</v>
      </c>
      <c r="W94" s="141"/>
      <c r="X94" s="141"/>
      <c r="Y94" s="141"/>
      <c r="Z94" s="141">
        <v>140332.014</v>
      </c>
      <c r="AA94" s="141">
        <v>1517.96444257135</v>
      </c>
      <c r="AB94" s="141">
        <v>283.53282917913498</v>
      </c>
      <c r="AC94" s="141"/>
      <c r="AD94" s="141">
        <v>23522.031468545199</v>
      </c>
      <c r="AG94" s="141"/>
      <c r="AH94" s="141"/>
      <c r="AI94" s="141"/>
      <c r="AJ94" s="141">
        <v>8174.4840000000004</v>
      </c>
      <c r="AK94" s="141">
        <v>247300361</v>
      </c>
    </row>
    <row r="95" spans="1:37" x14ac:dyDescent="0.25">
      <c r="A95" t="s">
        <v>316</v>
      </c>
      <c r="B95">
        <v>15961</v>
      </c>
      <c r="C95">
        <v>23420</v>
      </c>
      <c r="D95">
        <v>2018</v>
      </c>
      <c r="E95">
        <v>293976</v>
      </c>
      <c r="F95">
        <v>24895</v>
      </c>
      <c r="G95">
        <v>426</v>
      </c>
      <c r="H95">
        <v>57287</v>
      </c>
      <c r="I95">
        <v>118330</v>
      </c>
      <c r="J95">
        <v>8531</v>
      </c>
      <c r="K95">
        <v>3503</v>
      </c>
      <c r="L95">
        <v>81005</v>
      </c>
      <c r="O95">
        <v>105699</v>
      </c>
      <c r="P95">
        <v>51326</v>
      </c>
      <c r="Q95">
        <v>92954</v>
      </c>
      <c r="R95">
        <v>43837</v>
      </c>
      <c r="T95">
        <v>161</v>
      </c>
      <c r="U95">
        <v>2021</v>
      </c>
      <c r="V95">
        <v>44690</v>
      </c>
      <c r="W95" s="141"/>
      <c r="X95" s="141"/>
      <c r="Y95" s="141"/>
      <c r="Z95" s="141">
        <v>1332.1579999999999</v>
      </c>
      <c r="AA95" s="141">
        <v>3349.8198073962299</v>
      </c>
      <c r="AB95" s="141">
        <v>586.45381674240195</v>
      </c>
      <c r="AC95" s="141"/>
      <c r="AD95" s="141">
        <v>29303.2150551952</v>
      </c>
      <c r="AG95" s="141"/>
      <c r="AH95" s="141"/>
      <c r="AI95" s="141"/>
      <c r="AJ95" s="141">
        <v>10118.685600000001</v>
      </c>
      <c r="AK95" s="141">
        <v>200040509</v>
      </c>
    </row>
    <row r="96" spans="1:37" x14ac:dyDescent="0.25">
      <c r="A96" t="s">
        <v>317</v>
      </c>
      <c r="B96">
        <v>11845</v>
      </c>
      <c r="C96">
        <v>122449</v>
      </c>
      <c r="D96">
        <v>2018</v>
      </c>
      <c r="E96">
        <v>262416</v>
      </c>
      <c r="F96" t="s">
        <v>228</v>
      </c>
      <c r="G96" t="s">
        <v>228</v>
      </c>
      <c r="H96">
        <v>25136</v>
      </c>
      <c r="I96">
        <v>122211</v>
      </c>
      <c r="J96">
        <v>18392</v>
      </c>
      <c r="K96">
        <v>1919</v>
      </c>
      <c r="L96">
        <v>86565</v>
      </c>
      <c r="O96">
        <v>134555</v>
      </c>
      <c r="P96">
        <v>158</v>
      </c>
      <c r="Q96">
        <v>65288</v>
      </c>
      <c r="R96">
        <v>62397</v>
      </c>
      <c r="T96">
        <v>19</v>
      </c>
      <c r="U96">
        <v>2021</v>
      </c>
      <c r="V96">
        <v>72384</v>
      </c>
      <c r="W96" s="141"/>
      <c r="X96" s="141"/>
      <c r="Y96" s="141"/>
      <c r="Z96" s="141">
        <v>8333.491</v>
      </c>
      <c r="AA96" s="141">
        <v>5476.17020683394</v>
      </c>
      <c r="AB96" s="141">
        <v>476.89852574148199</v>
      </c>
      <c r="AC96" s="141"/>
      <c r="AD96" s="141">
        <v>43802.7208661888</v>
      </c>
      <c r="AG96" s="141"/>
      <c r="AH96" s="141"/>
      <c r="AI96" s="141"/>
      <c r="AJ96" s="141">
        <v>14294.3004</v>
      </c>
      <c r="AK96" s="141">
        <v>242600534</v>
      </c>
    </row>
    <row r="97" spans="1:37" x14ac:dyDescent="0.25">
      <c r="A97" t="s">
        <v>318</v>
      </c>
      <c r="B97">
        <v>48578</v>
      </c>
      <c r="C97">
        <v>15145</v>
      </c>
      <c r="D97">
        <v>2018</v>
      </c>
      <c r="E97">
        <v>1068878</v>
      </c>
      <c r="F97">
        <v>30523</v>
      </c>
      <c r="G97">
        <v>3333</v>
      </c>
      <c r="H97">
        <v>149622</v>
      </c>
      <c r="I97">
        <v>368217</v>
      </c>
      <c r="J97">
        <v>16576</v>
      </c>
      <c r="K97">
        <v>4163</v>
      </c>
      <c r="L97">
        <v>496444</v>
      </c>
      <c r="O97">
        <v>562489</v>
      </c>
      <c r="P97">
        <v>154177</v>
      </c>
      <c r="Q97">
        <v>253403</v>
      </c>
      <c r="R97">
        <v>98736</v>
      </c>
      <c r="T97">
        <v>72</v>
      </c>
      <c r="U97">
        <v>2021</v>
      </c>
      <c r="V97">
        <v>70612</v>
      </c>
      <c r="W97" s="141"/>
      <c r="X97" s="141">
        <v>1518.5119999999999</v>
      </c>
      <c r="Y97" s="141"/>
      <c r="Z97" s="141"/>
      <c r="AA97" s="141">
        <v>2742.4224074110798</v>
      </c>
      <c r="AB97" s="141">
        <v>1404.9105591409</v>
      </c>
      <c r="AC97" s="141"/>
      <c r="AD97" s="141">
        <v>45526.317014449502</v>
      </c>
      <c r="AG97" s="141"/>
      <c r="AH97" s="141"/>
      <c r="AI97" s="141"/>
      <c r="AJ97" s="141">
        <v>19419.9228</v>
      </c>
      <c r="AK97" s="141">
        <v>247400690</v>
      </c>
    </row>
    <row r="98" spans="1:37" x14ac:dyDescent="0.25">
      <c r="A98" t="s">
        <v>319</v>
      </c>
      <c r="B98">
        <v>12846</v>
      </c>
      <c r="C98">
        <v>30928</v>
      </c>
      <c r="D98">
        <v>2018</v>
      </c>
      <c r="E98">
        <v>426902</v>
      </c>
      <c r="F98">
        <v>8766</v>
      </c>
      <c r="G98">
        <v>131</v>
      </c>
      <c r="H98">
        <v>153209</v>
      </c>
      <c r="I98">
        <v>197000</v>
      </c>
      <c r="J98">
        <v>3569</v>
      </c>
      <c r="L98">
        <v>64227</v>
      </c>
      <c r="N98">
        <v>5521</v>
      </c>
      <c r="O98">
        <v>171447</v>
      </c>
      <c r="P98">
        <v>4</v>
      </c>
      <c r="Q98">
        <v>198171</v>
      </c>
      <c r="R98">
        <v>51739</v>
      </c>
      <c r="T98">
        <v>20</v>
      </c>
      <c r="U98">
        <v>2021</v>
      </c>
      <c r="V98">
        <v>59433</v>
      </c>
      <c r="W98" s="141"/>
      <c r="X98" s="141">
        <v>0</v>
      </c>
      <c r="Y98" s="141"/>
      <c r="Z98" s="141">
        <v>3909.0349999999999</v>
      </c>
      <c r="AA98" s="141">
        <v>489.481163241812</v>
      </c>
      <c r="AB98" s="141">
        <v>400.01473707498798</v>
      </c>
      <c r="AC98" s="141"/>
      <c r="AD98" s="141">
        <v>40826.189188709403</v>
      </c>
      <c r="AG98" s="141"/>
      <c r="AH98" s="141"/>
      <c r="AI98" s="141"/>
      <c r="AJ98" s="141">
        <v>13808.25</v>
      </c>
      <c r="AK98" s="141">
        <v>247400682</v>
      </c>
    </row>
    <row r="99" spans="1:37" x14ac:dyDescent="0.25">
      <c r="A99" t="s">
        <v>320</v>
      </c>
      <c r="B99">
        <v>8059</v>
      </c>
      <c r="C99">
        <v>20024</v>
      </c>
      <c r="D99">
        <v>2018</v>
      </c>
      <c r="E99">
        <v>216112</v>
      </c>
      <c r="F99" t="s">
        <v>228</v>
      </c>
      <c r="G99" t="s">
        <v>228</v>
      </c>
      <c r="H99">
        <v>24539</v>
      </c>
      <c r="I99">
        <v>88258</v>
      </c>
      <c r="J99">
        <v>8357</v>
      </c>
      <c r="L99">
        <v>36461</v>
      </c>
      <c r="N99">
        <v>1727</v>
      </c>
      <c r="O99">
        <v>85353</v>
      </c>
      <c r="P99">
        <v>22</v>
      </c>
      <c r="Q99">
        <v>47195</v>
      </c>
      <c r="R99">
        <v>81617</v>
      </c>
      <c r="T99">
        <v>197</v>
      </c>
      <c r="U99">
        <v>2021</v>
      </c>
      <c r="V99">
        <v>40473</v>
      </c>
      <c r="W99" s="141"/>
      <c r="X99" s="141">
        <v>645</v>
      </c>
      <c r="Y99" s="141"/>
      <c r="Z99" s="141">
        <v>2504.096</v>
      </c>
      <c r="AA99" s="141">
        <v>2453.3920065018901</v>
      </c>
      <c r="AB99" s="141">
        <v>331.25780050978199</v>
      </c>
      <c r="AC99" s="141"/>
      <c r="AD99" s="141">
        <v>25525.241443896099</v>
      </c>
      <c r="AG99" s="141"/>
      <c r="AH99" s="141"/>
      <c r="AI99" s="141"/>
      <c r="AJ99" s="141">
        <v>9014.0256000000008</v>
      </c>
      <c r="AK99" s="141">
        <v>244301107</v>
      </c>
    </row>
    <row r="100" spans="1:37" x14ac:dyDescent="0.25">
      <c r="A100" t="s">
        <v>321</v>
      </c>
      <c r="B100">
        <v>6156</v>
      </c>
      <c r="C100">
        <v>8625</v>
      </c>
      <c r="D100">
        <v>2018</v>
      </c>
      <c r="E100">
        <v>233504</v>
      </c>
      <c r="F100">
        <v>2563</v>
      </c>
      <c r="G100">
        <v>949</v>
      </c>
      <c r="H100">
        <v>8161</v>
      </c>
      <c r="I100">
        <v>49802</v>
      </c>
      <c r="J100">
        <v>4252</v>
      </c>
      <c r="K100">
        <v>1595</v>
      </c>
      <c r="L100">
        <v>166182</v>
      </c>
      <c r="O100">
        <v>169298</v>
      </c>
      <c r="P100">
        <v>6</v>
      </c>
      <c r="Q100">
        <v>31633</v>
      </c>
      <c r="R100">
        <v>32566</v>
      </c>
      <c r="U100">
        <v>2021</v>
      </c>
      <c r="V100">
        <v>20385</v>
      </c>
      <c r="W100" s="141"/>
      <c r="X100" s="141"/>
      <c r="Y100" s="141"/>
      <c r="Z100" s="141"/>
      <c r="AA100" s="141">
        <v>427.21624222498599</v>
      </c>
      <c r="AB100" s="141">
        <v>283.94227106958601</v>
      </c>
      <c r="AC100" s="141"/>
      <c r="AD100" s="141">
        <v>14260.8545711443</v>
      </c>
      <c r="AG100" s="141"/>
      <c r="AH100" s="141"/>
      <c r="AI100" s="141"/>
      <c r="AJ100" s="141">
        <v>5412.8339999999998</v>
      </c>
      <c r="AK100" s="141">
        <v>247300668</v>
      </c>
    </row>
    <row r="101" spans="1:37" x14ac:dyDescent="0.25">
      <c r="A101" t="s">
        <v>322</v>
      </c>
      <c r="B101">
        <v>9638</v>
      </c>
      <c r="C101">
        <v>60573</v>
      </c>
      <c r="D101">
        <v>2018</v>
      </c>
      <c r="E101">
        <v>345381</v>
      </c>
      <c r="F101">
        <v>24360</v>
      </c>
      <c r="G101">
        <v>4428</v>
      </c>
      <c r="H101">
        <v>86398</v>
      </c>
      <c r="I101">
        <v>126350</v>
      </c>
      <c r="J101">
        <v>31009</v>
      </c>
      <c r="L101">
        <v>72835</v>
      </c>
      <c r="O101">
        <v>153400</v>
      </c>
      <c r="P101">
        <v>16946</v>
      </c>
      <c r="Q101">
        <v>126228</v>
      </c>
      <c r="R101">
        <v>48796</v>
      </c>
      <c r="T101">
        <v>10</v>
      </c>
      <c r="U101">
        <v>2021</v>
      </c>
      <c r="V101">
        <v>67054</v>
      </c>
      <c r="W101" s="141"/>
      <c r="X101" s="141"/>
      <c r="Y101" s="141"/>
      <c r="Z101" s="141">
        <v>14748.272000000001</v>
      </c>
      <c r="AA101" s="141">
        <v>2897.0062136387601</v>
      </c>
      <c r="AB101" s="141">
        <v>330.84501876105003</v>
      </c>
      <c r="AC101" s="141"/>
      <c r="AD101" s="141">
        <v>34054.6043902327</v>
      </c>
      <c r="AG101" s="141"/>
      <c r="AH101" s="141"/>
      <c r="AI101" s="141"/>
      <c r="AJ101" s="141">
        <v>15023.376</v>
      </c>
      <c r="AK101" s="141">
        <v>246300966</v>
      </c>
    </row>
    <row r="102" spans="1:37" x14ac:dyDescent="0.25">
      <c r="A102" t="s">
        <v>323</v>
      </c>
      <c r="B102">
        <v>11926</v>
      </c>
      <c r="C102">
        <v>25500</v>
      </c>
      <c r="D102">
        <v>2018</v>
      </c>
      <c r="E102">
        <v>274007</v>
      </c>
      <c r="F102">
        <v>5867</v>
      </c>
      <c r="G102">
        <v>41</v>
      </c>
      <c r="H102">
        <v>59537</v>
      </c>
      <c r="I102">
        <v>138590</v>
      </c>
      <c r="J102">
        <v>4121</v>
      </c>
      <c r="L102">
        <v>65850</v>
      </c>
      <c r="N102">
        <v>2797</v>
      </c>
      <c r="O102">
        <v>124784</v>
      </c>
      <c r="P102">
        <v>1</v>
      </c>
      <c r="Q102">
        <v>98725</v>
      </c>
      <c r="R102">
        <v>47698</v>
      </c>
      <c r="T102">
        <v>1</v>
      </c>
      <c r="U102">
        <v>2021</v>
      </c>
      <c r="V102">
        <v>49112</v>
      </c>
      <c r="W102" s="141"/>
      <c r="X102" s="141">
        <v>1008.42</v>
      </c>
      <c r="Y102" s="141"/>
      <c r="Z102" s="141"/>
      <c r="AA102" s="141">
        <v>1229.0800885353101</v>
      </c>
      <c r="AB102" s="141">
        <v>455.25312090025398</v>
      </c>
      <c r="AC102" s="141"/>
      <c r="AD102" s="141">
        <v>37560.274550073998</v>
      </c>
      <c r="AG102" s="141"/>
      <c r="AH102" s="141"/>
      <c r="AI102" s="141"/>
      <c r="AJ102" s="141">
        <v>8859.3732</v>
      </c>
      <c r="AK102" s="141">
        <v>243801024</v>
      </c>
    </row>
    <row r="103" spans="1:37" x14ac:dyDescent="0.25">
      <c r="A103" t="s">
        <v>324</v>
      </c>
      <c r="B103">
        <v>9060</v>
      </c>
      <c r="C103">
        <v>27993</v>
      </c>
      <c r="D103">
        <v>2018</v>
      </c>
      <c r="E103">
        <v>158783</v>
      </c>
      <c r="F103">
        <v>4573</v>
      </c>
      <c r="G103">
        <v>131</v>
      </c>
      <c r="H103">
        <v>17815</v>
      </c>
      <c r="I103">
        <v>86214</v>
      </c>
      <c r="J103">
        <v>6621</v>
      </c>
      <c r="L103">
        <v>43429</v>
      </c>
      <c r="O103">
        <v>64894</v>
      </c>
      <c r="P103">
        <v>426</v>
      </c>
      <c r="Q103">
        <v>51110</v>
      </c>
      <c r="R103">
        <v>42340</v>
      </c>
      <c r="T103">
        <v>12</v>
      </c>
      <c r="U103">
        <v>2021</v>
      </c>
      <c r="V103">
        <v>44957</v>
      </c>
      <c r="W103" s="141"/>
      <c r="X103" s="141"/>
      <c r="Y103" s="141"/>
      <c r="Z103" s="141"/>
      <c r="AA103" s="141">
        <v>1764.50284940557</v>
      </c>
      <c r="AB103" s="141">
        <v>353.67355904805697</v>
      </c>
      <c r="AC103" s="141"/>
      <c r="AD103" s="141">
        <v>31836.7759295018</v>
      </c>
      <c r="AG103" s="141"/>
      <c r="AH103" s="141"/>
      <c r="AI103" s="141"/>
      <c r="AJ103" s="141">
        <v>11002.4136</v>
      </c>
      <c r="AK103" s="141">
        <v>240700302</v>
      </c>
    </row>
    <row r="104" spans="1:37" x14ac:dyDescent="0.25">
      <c r="A104" t="s">
        <v>325</v>
      </c>
      <c r="B104">
        <v>21964</v>
      </c>
      <c r="C104">
        <v>22576</v>
      </c>
      <c r="D104">
        <v>2018</v>
      </c>
      <c r="E104">
        <v>625358</v>
      </c>
      <c r="F104">
        <v>38695</v>
      </c>
      <c r="G104">
        <v>1401</v>
      </c>
      <c r="H104">
        <v>64777</v>
      </c>
      <c r="I104">
        <v>175398</v>
      </c>
      <c r="J104">
        <v>4326</v>
      </c>
      <c r="K104">
        <v>7370</v>
      </c>
      <c r="L104">
        <v>333392</v>
      </c>
      <c r="O104">
        <v>356269</v>
      </c>
      <c r="P104">
        <v>57396</v>
      </c>
      <c r="Q104">
        <v>145125</v>
      </c>
      <c r="R104">
        <v>66465</v>
      </c>
      <c r="T104">
        <v>102</v>
      </c>
      <c r="U104">
        <v>2021</v>
      </c>
      <c r="V104">
        <v>1479899</v>
      </c>
      <c r="W104" s="141"/>
      <c r="X104" s="141"/>
      <c r="Y104" s="141">
        <v>36064</v>
      </c>
      <c r="Z104" s="141">
        <v>1404603.686</v>
      </c>
      <c r="AA104" s="141">
        <v>612.307214913954</v>
      </c>
      <c r="AB104" s="141">
        <v>636.41947770568504</v>
      </c>
      <c r="AC104" s="141"/>
      <c r="AD104" s="141">
        <v>29012.777746620799</v>
      </c>
      <c r="AG104" s="141"/>
      <c r="AH104" s="141"/>
      <c r="AI104" s="141"/>
      <c r="AJ104" s="141">
        <v>8969.8392000000003</v>
      </c>
      <c r="AK104" s="141">
        <v>240100891</v>
      </c>
    </row>
    <row r="105" spans="1:37" x14ac:dyDescent="0.25">
      <c r="A105" t="s">
        <v>326</v>
      </c>
      <c r="B105">
        <v>16533</v>
      </c>
      <c r="C105">
        <v>11693</v>
      </c>
      <c r="D105">
        <v>2018</v>
      </c>
      <c r="E105">
        <v>376270</v>
      </c>
      <c r="F105">
        <v>33019</v>
      </c>
      <c r="G105">
        <v>723</v>
      </c>
      <c r="H105">
        <v>37032</v>
      </c>
      <c r="I105">
        <v>132397</v>
      </c>
      <c r="J105">
        <v>10643</v>
      </c>
      <c r="L105">
        <v>162456</v>
      </c>
      <c r="O105">
        <v>218082</v>
      </c>
      <c r="P105">
        <v>26043</v>
      </c>
      <c r="Q105">
        <v>87281</v>
      </c>
      <c r="R105">
        <v>44828</v>
      </c>
      <c r="T105">
        <v>35</v>
      </c>
      <c r="U105">
        <v>2021</v>
      </c>
      <c r="V105">
        <v>36919</v>
      </c>
      <c r="W105" s="141"/>
      <c r="X105" s="141"/>
      <c r="Y105" s="141"/>
      <c r="Z105" s="141"/>
      <c r="AA105" s="141">
        <v>2241.6213684872801</v>
      </c>
      <c r="AB105" s="141">
        <v>623.50808801291305</v>
      </c>
      <c r="AC105" s="141"/>
      <c r="AD105" s="141">
        <v>24951.006372368902</v>
      </c>
      <c r="AG105" s="141"/>
      <c r="AH105" s="141"/>
      <c r="AI105" s="141"/>
      <c r="AJ105" s="141">
        <v>9102.3984</v>
      </c>
      <c r="AK105" s="141">
        <v>247400112</v>
      </c>
    </row>
    <row r="106" spans="1:37" x14ac:dyDescent="0.25">
      <c r="A106" t="s">
        <v>327</v>
      </c>
      <c r="B106">
        <v>6695</v>
      </c>
      <c r="C106">
        <v>22127</v>
      </c>
      <c r="D106">
        <v>2018</v>
      </c>
      <c r="E106">
        <v>117017</v>
      </c>
      <c r="F106">
        <v>3817</v>
      </c>
      <c r="H106">
        <v>10886</v>
      </c>
      <c r="I106">
        <v>63435</v>
      </c>
      <c r="J106">
        <v>14427</v>
      </c>
      <c r="L106">
        <v>24453</v>
      </c>
      <c r="O106">
        <v>50478</v>
      </c>
      <c r="P106">
        <v>6</v>
      </c>
      <c r="Q106">
        <v>33290</v>
      </c>
      <c r="R106">
        <v>33239</v>
      </c>
      <c r="T106">
        <v>4</v>
      </c>
      <c r="U106">
        <v>2021</v>
      </c>
      <c r="V106">
        <v>34026</v>
      </c>
      <c r="W106" s="141"/>
      <c r="X106" s="141"/>
      <c r="Y106" s="141"/>
      <c r="Z106" s="141"/>
      <c r="AA106" s="141">
        <v>1393.6424267284201</v>
      </c>
      <c r="AB106" s="141">
        <v>246.48524110077599</v>
      </c>
      <c r="AC106" s="141"/>
      <c r="AD106" s="141">
        <v>25006.793666850001</v>
      </c>
      <c r="AG106" s="141"/>
      <c r="AH106" s="141"/>
      <c r="AI106" s="141"/>
      <c r="AJ106" s="141">
        <v>7379.1288000000004</v>
      </c>
      <c r="AK106" s="141">
        <v>200016905</v>
      </c>
    </row>
    <row r="107" spans="1:37" x14ac:dyDescent="0.25">
      <c r="A107" t="s">
        <v>328</v>
      </c>
      <c r="B107">
        <v>8429</v>
      </c>
      <c r="C107">
        <v>33395</v>
      </c>
      <c r="D107">
        <v>2018</v>
      </c>
      <c r="E107">
        <v>265864</v>
      </c>
      <c r="F107">
        <v>26899</v>
      </c>
      <c r="H107">
        <v>22142</v>
      </c>
      <c r="I107">
        <v>71577</v>
      </c>
      <c r="J107">
        <v>17963</v>
      </c>
      <c r="K107">
        <v>2170</v>
      </c>
      <c r="L107">
        <v>125113</v>
      </c>
      <c r="O107">
        <v>147063</v>
      </c>
      <c r="P107">
        <v>22297</v>
      </c>
      <c r="Q107">
        <v>57603</v>
      </c>
      <c r="R107">
        <v>38832</v>
      </c>
      <c r="T107">
        <v>69</v>
      </c>
      <c r="U107">
        <v>2021</v>
      </c>
      <c r="V107">
        <v>30371</v>
      </c>
      <c r="W107" s="141"/>
      <c r="X107" s="141"/>
      <c r="Y107" s="141"/>
      <c r="Z107" s="141">
        <v>250.19399999999999</v>
      </c>
      <c r="AA107" s="141">
        <v>1790.67439027052</v>
      </c>
      <c r="AB107" s="141">
        <v>324.80013791292203</v>
      </c>
      <c r="AC107" s="141"/>
      <c r="AD107" s="141">
        <v>20626.292685839999</v>
      </c>
      <c r="AG107" s="141"/>
      <c r="AH107" s="141"/>
      <c r="AI107" s="141"/>
      <c r="AJ107" s="141">
        <v>7379.1288000000004</v>
      </c>
      <c r="AK107" s="141">
        <v>240300491</v>
      </c>
    </row>
    <row r="108" spans="1:37" x14ac:dyDescent="0.25">
      <c r="A108" t="s">
        <v>329</v>
      </c>
      <c r="B108">
        <v>38481</v>
      </c>
      <c r="C108">
        <v>18389</v>
      </c>
      <c r="D108">
        <v>2018</v>
      </c>
      <c r="E108">
        <v>1027429</v>
      </c>
      <c r="F108">
        <v>155297</v>
      </c>
      <c r="G108">
        <v>306</v>
      </c>
      <c r="H108">
        <v>159386</v>
      </c>
      <c r="I108">
        <v>286817</v>
      </c>
      <c r="J108">
        <v>16661</v>
      </c>
      <c r="K108">
        <v>4558</v>
      </c>
      <c r="L108">
        <v>404404</v>
      </c>
      <c r="O108">
        <v>440228</v>
      </c>
      <c r="P108">
        <v>209670</v>
      </c>
      <c r="Q108">
        <v>275320</v>
      </c>
      <c r="R108">
        <v>102063</v>
      </c>
      <c r="T108">
        <v>147</v>
      </c>
      <c r="U108">
        <v>2021</v>
      </c>
      <c r="V108">
        <v>76085</v>
      </c>
      <c r="W108" s="141"/>
      <c r="X108" s="141"/>
      <c r="Y108" s="141"/>
      <c r="Z108" s="141"/>
      <c r="AA108" s="141">
        <v>2556.3262310909599</v>
      </c>
      <c r="AB108" s="141">
        <v>1496.81881530124</v>
      </c>
      <c r="AC108" s="141"/>
      <c r="AD108" s="141">
        <v>49408.341209673199</v>
      </c>
      <c r="AG108" s="141"/>
      <c r="AH108" s="141"/>
      <c r="AI108" s="141"/>
      <c r="AJ108" s="141">
        <v>22623.436799999999</v>
      </c>
      <c r="AK108" s="141">
        <v>246900625</v>
      </c>
    </row>
    <row r="109" spans="1:37" x14ac:dyDescent="0.25">
      <c r="A109" t="s">
        <v>330</v>
      </c>
      <c r="B109">
        <v>26903</v>
      </c>
      <c r="C109">
        <v>7772</v>
      </c>
      <c r="D109">
        <v>2018</v>
      </c>
      <c r="E109">
        <v>992197</v>
      </c>
      <c r="F109">
        <v>44266</v>
      </c>
      <c r="G109">
        <v>174</v>
      </c>
      <c r="H109">
        <v>105238</v>
      </c>
      <c r="I109">
        <v>192415</v>
      </c>
      <c r="J109">
        <v>5885</v>
      </c>
      <c r="K109">
        <v>8193</v>
      </c>
      <c r="L109">
        <v>636027</v>
      </c>
      <c r="O109">
        <v>622131</v>
      </c>
      <c r="P109">
        <v>103606</v>
      </c>
      <c r="Q109">
        <v>173695</v>
      </c>
      <c r="R109">
        <v>92622</v>
      </c>
      <c r="T109">
        <v>143</v>
      </c>
      <c r="U109">
        <v>2021</v>
      </c>
      <c r="V109">
        <v>46812</v>
      </c>
      <c r="W109" s="141"/>
      <c r="X109" s="141"/>
      <c r="Y109" s="141"/>
      <c r="Z109" s="141"/>
      <c r="AA109" s="141">
        <v>1788.88802874511</v>
      </c>
      <c r="AB109" s="141">
        <v>994.94180623946397</v>
      </c>
      <c r="AC109" s="141"/>
      <c r="AD109" s="141">
        <v>28938.034384478698</v>
      </c>
      <c r="AG109" s="141"/>
      <c r="AH109" s="141"/>
      <c r="AI109" s="141"/>
      <c r="AJ109" s="141">
        <v>15089.6556</v>
      </c>
      <c r="AK109" s="141">
        <v>246900765</v>
      </c>
    </row>
    <row r="110" spans="1:37" x14ac:dyDescent="0.25">
      <c r="A110" t="s">
        <v>331</v>
      </c>
      <c r="B110">
        <v>6603</v>
      </c>
      <c r="C110">
        <v>22403</v>
      </c>
      <c r="D110">
        <v>2018</v>
      </c>
      <c r="E110">
        <v>138486</v>
      </c>
      <c r="F110">
        <v>2963</v>
      </c>
      <c r="G110">
        <v>290</v>
      </c>
      <c r="H110">
        <v>23550</v>
      </c>
      <c r="I110">
        <v>61661</v>
      </c>
      <c r="J110">
        <v>10443</v>
      </c>
      <c r="L110">
        <v>39579</v>
      </c>
      <c r="O110">
        <v>74033</v>
      </c>
      <c r="P110">
        <v>9</v>
      </c>
      <c r="Q110">
        <v>39042</v>
      </c>
      <c r="R110">
        <v>25342</v>
      </c>
      <c r="T110">
        <v>60</v>
      </c>
      <c r="U110">
        <v>2021</v>
      </c>
      <c r="V110">
        <v>576454</v>
      </c>
      <c r="W110" s="141"/>
      <c r="X110" s="141"/>
      <c r="Y110" s="141"/>
      <c r="Z110" s="141">
        <v>547466.05900000001</v>
      </c>
      <c r="AA110" s="141">
        <v>4403.6312631067403</v>
      </c>
      <c r="AB110" s="141">
        <v>258.36956037540199</v>
      </c>
      <c r="AC110" s="141"/>
      <c r="AD110" s="141">
        <v>17874.353326973502</v>
      </c>
      <c r="AG110" s="141"/>
      <c r="AH110" s="141"/>
      <c r="AI110" s="141"/>
      <c r="AJ110" s="141">
        <v>6451.2143999999998</v>
      </c>
      <c r="AK110" s="141">
        <v>241500271</v>
      </c>
    </row>
    <row r="111" spans="1:37" x14ac:dyDescent="0.25">
      <c r="A111" t="s">
        <v>332</v>
      </c>
      <c r="B111">
        <v>8018</v>
      </c>
      <c r="C111">
        <v>21217</v>
      </c>
      <c r="D111">
        <v>2018</v>
      </c>
      <c r="E111">
        <v>243144</v>
      </c>
      <c r="F111">
        <v>87680</v>
      </c>
      <c r="H111">
        <v>25499</v>
      </c>
      <c r="I111">
        <v>75653</v>
      </c>
      <c r="J111">
        <v>7399</v>
      </c>
      <c r="L111">
        <v>46913</v>
      </c>
      <c r="O111">
        <v>80063</v>
      </c>
      <c r="P111">
        <v>11535</v>
      </c>
      <c r="Q111">
        <v>119078</v>
      </c>
      <c r="R111">
        <v>31945</v>
      </c>
      <c r="T111">
        <v>522</v>
      </c>
      <c r="U111">
        <v>2021</v>
      </c>
      <c r="V111">
        <v>60377</v>
      </c>
      <c r="W111" s="141"/>
      <c r="X111" s="141"/>
      <c r="Y111" s="141"/>
      <c r="Z111" s="141">
        <v>803.34199999999998</v>
      </c>
      <c r="AA111" s="141">
        <v>1782.3302696984699</v>
      </c>
      <c r="AB111" s="141">
        <v>313.66027689073798</v>
      </c>
      <c r="AC111" s="141"/>
      <c r="AD111" s="141">
        <v>23574.555291816101</v>
      </c>
      <c r="AG111" s="141"/>
      <c r="AH111" s="141"/>
      <c r="AI111" s="141"/>
      <c r="AJ111" s="141">
        <v>6959.3580000000002</v>
      </c>
      <c r="AK111" s="141">
        <v>244300307</v>
      </c>
    </row>
    <row r="112" spans="1:37" x14ac:dyDescent="0.25">
      <c r="A112" t="s">
        <v>333</v>
      </c>
      <c r="B112">
        <v>15530</v>
      </c>
      <c r="C112">
        <v>68350</v>
      </c>
      <c r="D112">
        <v>2018</v>
      </c>
      <c r="E112">
        <v>711900</v>
      </c>
      <c r="F112">
        <v>413094</v>
      </c>
      <c r="G112">
        <v>293</v>
      </c>
      <c r="H112">
        <v>31506</v>
      </c>
      <c r="I112">
        <v>156061</v>
      </c>
      <c r="J112">
        <v>43962</v>
      </c>
      <c r="K112">
        <v>468</v>
      </c>
      <c r="L112">
        <v>66517</v>
      </c>
      <c r="O112">
        <v>141351</v>
      </c>
      <c r="P112" t="s">
        <v>228</v>
      </c>
      <c r="Q112">
        <v>191442</v>
      </c>
      <c r="R112">
        <v>65745</v>
      </c>
      <c r="S112">
        <v>6781</v>
      </c>
      <c r="T112">
        <v>193012</v>
      </c>
      <c r="U112">
        <v>2021</v>
      </c>
      <c r="V112">
        <v>90531</v>
      </c>
      <c r="W112" s="141"/>
      <c r="X112" s="141">
        <v>5865.48</v>
      </c>
      <c r="Y112" s="141"/>
      <c r="Z112" s="141"/>
      <c r="AA112" s="141">
        <v>17293.924884253302</v>
      </c>
      <c r="AB112" s="141">
        <v>636.62935188596498</v>
      </c>
      <c r="AC112" s="141"/>
      <c r="AD112" s="141">
        <v>47314.737074755001</v>
      </c>
      <c r="AG112" s="141"/>
      <c r="AH112" s="141"/>
      <c r="AI112" s="141"/>
      <c r="AJ112" s="141">
        <v>19419.9228</v>
      </c>
      <c r="AK112" s="141">
        <v>200072080</v>
      </c>
    </row>
    <row r="113" spans="1:37" x14ac:dyDescent="0.25">
      <c r="A113" t="s">
        <v>334</v>
      </c>
      <c r="B113">
        <v>8401</v>
      </c>
      <c r="C113">
        <v>64286</v>
      </c>
      <c r="D113">
        <v>2018</v>
      </c>
      <c r="E113">
        <v>186710</v>
      </c>
      <c r="F113">
        <v>3212</v>
      </c>
      <c r="G113">
        <v>339</v>
      </c>
      <c r="H113">
        <v>17197</v>
      </c>
      <c r="I113">
        <v>90777</v>
      </c>
      <c r="J113">
        <v>24545</v>
      </c>
      <c r="K113">
        <v>10</v>
      </c>
      <c r="L113">
        <v>50629</v>
      </c>
      <c r="O113">
        <v>99601</v>
      </c>
      <c r="P113">
        <v>14</v>
      </c>
      <c r="Q113">
        <v>44392</v>
      </c>
      <c r="R113">
        <v>42666</v>
      </c>
      <c r="T113">
        <v>37</v>
      </c>
      <c r="U113">
        <v>2021</v>
      </c>
      <c r="V113">
        <v>125318</v>
      </c>
      <c r="W113" s="141"/>
      <c r="X113" s="141">
        <v>3152.3111111111102</v>
      </c>
      <c r="Y113" s="141"/>
      <c r="Z113" s="141">
        <v>68334.255999999994</v>
      </c>
      <c r="AA113" s="141">
        <v>10427.6118582196</v>
      </c>
      <c r="AB113" s="141">
        <v>392.17010135178901</v>
      </c>
      <c r="AC113" s="141"/>
      <c r="AD113" s="141">
        <v>30816.7006325533</v>
      </c>
      <c r="AG113" s="141"/>
      <c r="AH113" s="141"/>
      <c r="AI113" s="141"/>
      <c r="AJ113" s="141">
        <v>12195.446400000001</v>
      </c>
      <c r="AK113" s="141">
        <v>241501139</v>
      </c>
    </row>
    <row r="114" spans="1:37" x14ac:dyDescent="0.25">
      <c r="A114" t="s">
        <v>335</v>
      </c>
      <c r="B114">
        <v>7469</v>
      </c>
      <c r="C114">
        <v>49559</v>
      </c>
      <c r="D114">
        <v>2018</v>
      </c>
      <c r="E114">
        <v>159900</v>
      </c>
      <c r="F114">
        <v>15743</v>
      </c>
      <c r="G114">
        <v>208</v>
      </c>
      <c r="H114">
        <v>16174</v>
      </c>
      <c r="I114">
        <v>68807</v>
      </c>
      <c r="J114">
        <v>22932</v>
      </c>
      <c r="K114">
        <v>119</v>
      </c>
      <c r="L114">
        <v>35916</v>
      </c>
      <c r="O114">
        <v>71649</v>
      </c>
      <c r="P114">
        <v>107</v>
      </c>
      <c r="Q114">
        <v>51639</v>
      </c>
      <c r="R114">
        <v>36478</v>
      </c>
      <c r="T114">
        <v>26</v>
      </c>
      <c r="U114">
        <v>2021</v>
      </c>
      <c r="V114">
        <v>65150</v>
      </c>
      <c r="W114" s="141"/>
      <c r="X114" s="141">
        <v>4658.5</v>
      </c>
      <c r="Y114" s="141"/>
      <c r="Z114" s="141"/>
      <c r="AA114" s="141">
        <v>25245.986289016</v>
      </c>
      <c r="AB114" s="141">
        <v>276.230804605613</v>
      </c>
      <c r="AC114" s="141"/>
      <c r="AD114" s="141">
        <v>26021.7801984121</v>
      </c>
      <c r="AG114" s="141"/>
      <c r="AH114" s="141"/>
      <c r="AI114" s="141"/>
      <c r="AJ114" s="141">
        <v>8947.7459999999992</v>
      </c>
      <c r="AK114" s="141">
        <v>240300558</v>
      </c>
    </row>
    <row r="115" spans="1:37" x14ac:dyDescent="0.25">
      <c r="A115" t="s">
        <v>336</v>
      </c>
      <c r="B115">
        <v>7382</v>
      </c>
      <c r="C115">
        <v>37846</v>
      </c>
      <c r="D115">
        <v>2018</v>
      </c>
      <c r="E115">
        <v>125596</v>
      </c>
      <c r="F115">
        <v>1583</v>
      </c>
      <c r="G115">
        <v>323</v>
      </c>
      <c r="H115">
        <v>4393</v>
      </c>
      <c r="I115">
        <v>65516</v>
      </c>
      <c r="J115">
        <v>21430</v>
      </c>
      <c r="K115">
        <v>345</v>
      </c>
      <c r="L115">
        <v>32006</v>
      </c>
      <c r="O115">
        <v>57668</v>
      </c>
      <c r="P115">
        <v>11237</v>
      </c>
      <c r="Q115">
        <v>29595</v>
      </c>
      <c r="R115">
        <v>27047</v>
      </c>
      <c r="T115">
        <v>49</v>
      </c>
      <c r="U115">
        <v>2021</v>
      </c>
      <c r="V115">
        <v>35672</v>
      </c>
      <c r="W115" s="141"/>
      <c r="X115" s="141">
        <v>4297.79</v>
      </c>
      <c r="Y115" s="141"/>
      <c r="Z115" s="141"/>
      <c r="AA115" s="141">
        <v>5051.8744727112198</v>
      </c>
      <c r="AB115" s="141">
        <v>272.53687254166601</v>
      </c>
      <c r="AC115" s="141"/>
      <c r="AD115" s="141">
        <v>18295.443494829899</v>
      </c>
      <c r="AG115" s="141"/>
      <c r="AH115" s="141"/>
      <c r="AI115" s="141"/>
      <c r="AJ115" s="141">
        <v>7754.7132000000001</v>
      </c>
      <c r="AK115" s="141">
        <v>240300657</v>
      </c>
    </row>
    <row r="116" spans="1:37" x14ac:dyDescent="0.25">
      <c r="A116" t="s">
        <v>337</v>
      </c>
      <c r="B116">
        <v>5161</v>
      </c>
      <c r="C116">
        <v>25607</v>
      </c>
      <c r="D116">
        <v>2018</v>
      </c>
      <c r="E116">
        <v>261603</v>
      </c>
      <c r="F116">
        <v>7473</v>
      </c>
      <c r="H116">
        <v>11389</v>
      </c>
      <c r="I116">
        <v>48078</v>
      </c>
      <c r="J116">
        <v>13106</v>
      </c>
      <c r="K116">
        <v>222</v>
      </c>
      <c r="L116">
        <v>181334</v>
      </c>
      <c r="O116">
        <v>189926</v>
      </c>
      <c r="P116">
        <v>9</v>
      </c>
      <c r="Q116">
        <v>29296</v>
      </c>
      <c r="R116">
        <v>42354</v>
      </c>
      <c r="T116">
        <v>18</v>
      </c>
      <c r="U116">
        <v>2021</v>
      </c>
      <c r="V116">
        <v>26231</v>
      </c>
      <c r="W116" s="141"/>
      <c r="X116" s="141"/>
      <c r="Y116" s="141"/>
      <c r="Z116" s="141">
        <v>1245.873</v>
      </c>
      <c r="AA116" s="141">
        <v>418.252833521772</v>
      </c>
      <c r="AB116" s="141">
        <v>231.60776957684001</v>
      </c>
      <c r="AC116" s="141"/>
      <c r="AD116" s="141">
        <v>18834.147159950699</v>
      </c>
      <c r="AG116" s="141"/>
      <c r="AH116" s="141"/>
      <c r="AI116" s="141"/>
      <c r="AJ116" s="141">
        <v>5501.2067999999999</v>
      </c>
      <c r="AK116" s="141">
        <v>244200820</v>
      </c>
    </row>
    <row r="117" spans="1:37" x14ac:dyDescent="0.25">
      <c r="A117" t="s">
        <v>338</v>
      </c>
      <c r="B117">
        <v>14082</v>
      </c>
      <c r="C117">
        <v>25159</v>
      </c>
      <c r="D117">
        <v>2018</v>
      </c>
      <c r="E117">
        <v>361992</v>
      </c>
      <c r="F117">
        <v>34314</v>
      </c>
      <c r="G117">
        <v>458</v>
      </c>
      <c r="H117">
        <v>23797</v>
      </c>
      <c r="I117">
        <v>106804</v>
      </c>
      <c r="J117">
        <v>15612</v>
      </c>
      <c r="K117">
        <v>3015</v>
      </c>
      <c r="L117">
        <v>177991</v>
      </c>
      <c r="N117">
        <v>879</v>
      </c>
      <c r="O117">
        <v>208185</v>
      </c>
      <c r="P117">
        <v>31514</v>
      </c>
      <c r="Q117">
        <v>70445</v>
      </c>
      <c r="R117">
        <v>50882</v>
      </c>
      <c r="T117">
        <v>87</v>
      </c>
      <c r="U117">
        <v>2021</v>
      </c>
      <c r="V117">
        <v>41064</v>
      </c>
      <c r="W117" s="141"/>
      <c r="X117" s="141"/>
      <c r="Y117" s="141"/>
      <c r="Z117" s="141">
        <v>419.14699999999999</v>
      </c>
      <c r="AA117" s="141">
        <v>1556.3640195017199</v>
      </c>
      <c r="AB117" s="141">
        <v>554.33071839930096</v>
      </c>
      <c r="AC117" s="141"/>
      <c r="AD117" s="141">
        <v>28083.777091813801</v>
      </c>
      <c r="AG117" s="141"/>
      <c r="AH117" s="141"/>
      <c r="AI117" s="141"/>
      <c r="AJ117" s="141">
        <v>10450.0836</v>
      </c>
      <c r="AK117" s="141">
        <v>244200630</v>
      </c>
    </row>
    <row r="118" spans="1:37" x14ac:dyDescent="0.25">
      <c r="A118" t="s">
        <v>339</v>
      </c>
      <c r="B118">
        <v>6647</v>
      </c>
      <c r="C118">
        <v>46020</v>
      </c>
      <c r="D118">
        <v>2018</v>
      </c>
      <c r="E118">
        <v>211367</v>
      </c>
      <c r="F118">
        <v>58063</v>
      </c>
      <c r="G118">
        <v>116</v>
      </c>
      <c r="H118">
        <v>22717</v>
      </c>
      <c r="I118">
        <v>73567</v>
      </c>
      <c r="J118">
        <v>19679</v>
      </c>
      <c r="L118">
        <v>37226</v>
      </c>
      <c r="N118">
        <v>5174</v>
      </c>
      <c r="O118">
        <v>122214</v>
      </c>
      <c r="P118">
        <v>128</v>
      </c>
      <c r="Q118">
        <v>51923</v>
      </c>
      <c r="R118">
        <v>31845</v>
      </c>
      <c r="T118">
        <v>82</v>
      </c>
      <c r="U118">
        <v>2021</v>
      </c>
      <c r="V118">
        <v>167430</v>
      </c>
      <c r="W118" s="141"/>
      <c r="X118" s="141"/>
      <c r="Y118" s="141"/>
      <c r="Z118" s="141">
        <v>131165.375</v>
      </c>
      <c r="AA118" s="141">
        <v>3816.66828707695</v>
      </c>
      <c r="AB118" s="141">
        <v>277.64351920003202</v>
      </c>
      <c r="AC118" s="141"/>
      <c r="AD118" s="141">
        <v>23222.924891112201</v>
      </c>
      <c r="AG118" s="141"/>
      <c r="AH118" s="141"/>
      <c r="AI118" s="141"/>
      <c r="AJ118" s="141">
        <v>8947.7459999999992</v>
      </c>
      <c r="AK118" s="141">
        <v>241500255</v>
      </c>
    </row>
    <row r="119" spans="1:37" x14ac:dyDescent="0.25">
      <c r="A119" t="s">
        <v>340</v>
      </c>
      <c r="B119">
        <v>29440</v>
      </c>
      <c r="C119">
        <v>14449</v>
      </c>
      <c r="D119">
        <v>2018</v>
      </c>
      <c r="E119">
        <v>552033</v>
      </c>
      <c r="F119">
        <v>26411</v>
      </c>
      <c r="G119">
        <v>112</v>
      </c>
      <c r="H119">
        <v>59131</v>
      </c>
      <c r="I119">
        <v>222932</v>
      </c>
      <c r="J119">
        <v>16327</v>
      </c>
      <c r="L119">
        <v>227119</v>
      </c>
      <c r="O119">
        <v>266004</v>
      </c>
      <c r="P119">
        <v>63640</v>
      </c>
      <c r="Q119">
        <v>151925</v>
      </c>
      <c r="R119">
        <v>70339</v>
      </c>
      <c r="T119">
        <v>125</v>
      </c>
      <c r="U119">
        <v>2021</v>
      </c>
      <c r="V119">
        <v>61804</v>
      </c>
      <c r="W119" s="141"/>
      <c r="X119" s="141"/>
      <c r="Y119" s="141"/>
      <c r="Z119" s="141"/>
      <c r="AA119" s="141">
        <v>3244.6113845161899</v>
      </c>
      <c r="AB119" s="141">
        <v>1117.4607747125101</v>
      </c>
      <c r="AC119" s="141"/>
      <c r="AD119" s="141">
        <v>39590.2332131086</v>
      </c>
      <c r="AG119" s="141"/>
      <c r="AH119" s="141"/>
      <c r="AI119" s="141"/>
      <c r="AJ119" s="141">
        <v>17851.3056</v>
      </c>
      <c r="AK119" s="141">
        <v>246900740</v>
      </c>
    </row>
    <row r="120" spans="1:37" x14ac:dyDescent="0.25">
      <c r="A120" t="s">
        <v>341</v>
      </c>
      <c r="B120">
        <v>28675</v>
      </c>
      <c r="C120">
        <v>9385</v>
      </c>
      <c r="D120">
        <v>2018</v>
      </c>
      <c r="E120">
        <v>769505</v>
      </c>
      <c r="F120" t="s">
        <v>228</v>
      </c>
      <c r="G120" t="s">
        <v>228</v>
      </c>
      <c r="H120">
        <v>95766</v>
      </c>
      <c r="I120">
        <v>222176</v>
      </c>
      <c r="J120">
        <v>6283</v>
      </c>
      <c r="K120">
        <v>3458</v>
      </c>
      <c r="L120">
        <v>341511</v>
      </c>
      <c r="O120">
        <v>384795</v>
      </c>
      <c r="P120">
        <v>118453</v>
      </c>
      <c r="Q120">
        <v>194838</v>
      </c>
      <c r="R120">
        <v>71024</v>
      </c>
      <c r="T120">
        <v>395</v>
      </c>
      <c r="U120">
        <v>2021</v>
      </c>
      <c r="V120">
        <v>70944</v>
      </c>
      <c r="W120" s="141"/>
      <c r="X120" s="141">
        <v>2290.65</v>
      </c>
      <c r="Y120" s="141"/>
      <c r="Z120" s="141">
        <v>18340.72</v>
      </c>
      <c r="AA120" s="141">
        <v>1254.2801574336199</v>
      </c>
      <c r="AB120" s="141">
        <v>834.72265380672297</v>
      </c>
      <c r="AC120" s="141"/>
      <c r="AD120" s="141">
        <v>35166.225022517501</v>
      </c>
      <c r="AG120" s="141"/>
      <c r="AH120" s="141"/>
      <c r="AI120" s="141"/>
      <c r="AJ120" s="141">
        <v>13057.081200000001</v>
      </c>
      <c r="AK120" s="141">
        <v>247400724</v>
      </c>
    </row>
    <row r="121" spans="1:37" x14ac:dyDescent="0.25">
      <c r="A121" t="s">
        <v>342</v>
      </c>
      <c r="B121">
        <v>16859</v>
      </c>
      <c r="C121">
        <v>14415</v>
      </c>
      <c r="D121">
        <v>2018</v>
      </c>
      <c r="E121">
        <v>297182</v>
      </c>
      <c r="F121">
        <v>37571</v>
      </c>
      <c r="G121">
        <v>902</v>
      </c>
      <c r="H121">
        <v>31029</v>
      </c>
      <c r="I121">
        <v>129779</v>
      </c>
      <c r="J121">
        <v>8075</v>
      </c>
      <c r="K121">
        <v>7026</v>
      </c>
      <c r="L121">
        <v>82799</v>
      </c>
      <c r="N121">
        <v>592</v>
      </c>
      <c r="O121">
        <v>123730</v>
      </c>
      <c r="P121">
        <v>411</v>
      </c>
      <c r="Q121">
        <v>126402</v>
      </c>
      <c r="R121">
        <v>46032</v>
      </c>
      <c r="T121">
        <v>15</v>
      </c>
      <c r="U121">
        <v>2021</v>
      </c>
      <c r="V121">
        <v>48213</v>
      </c>
      <c r="W121" s="141"/>
      <c r="X121" s="141"/>
      <c r="Y121" s="141"/>
      <c r="Z121" s="141"/>
      <c r="AA121" s="141">
        <v>1511.13186850732</v>
      </c>
      <c r="AB121" s="141">
        <v>659.389174075352</v>
      </c>
      <c r="AC121" s="141"/>
      <c r="AD121" s="141">
        <v>33427.0525111768</v>
      </c>
      <c r="AG121" s="141"/>
      <c r="AH121" s="141"/>
      <c r="AI121" s="141"/>
      <c r="AJ121" s="141">
        <v>12615.217199999999</v>
      </c>
      <c r="AK121" s="141">
        <v>244200895</v>
      </c>
    </row>
    <row r="122" spans="1:37" x14ac:dyDescent="0.25">
      <c r="A122" t="s">
        <v>343</v>
      </c>
      <c r="B122">
        <v>18911</v>
      </c>
      <c r="C122">
        <v>26227</v>
      </c>
      <c r="D122">
        <v>2018</v>
      </c>
      <c r="E122">
        <v>346185</v>
      </c>
      <c r="F122">
        <v>92194</v>
      </c>
      <c r="G122">
        <v>733</v>
      </c>
      <c r="H122">
        <v>17077</v>
      </c>
      <c r="I122">
        <v>130703</v>
      </c>
      <c r="J122">
        <v>9666</v>
      </c>
      <c r="K122">
        <v>13450</v>
      </c>
      <c r="L122">
        <v>82360</v>
      </c>
      <c r="O122">
        <v>189707</v>
      </c>
      <c r="P122">
        <v>17495</v>
      </c>
      <c r="Q122">
        <v>95453</v>
      </c>
      <c r="R122">
        <v>43476</v>
      </c>
      <c r="T122">
        <v>53</v>
      </c>
      <c r="U122">
        <v>2021</v>
      </c>
      <c r="V122">
        <v>47595</v>
      </c>
      <c r="W122" s="141"/>
      <c r="X122" s="141"/>
      <c r="Y122" s="141"/>
      <c r="Z122" s="141"/>
      <c r="AA122" s="141">
        <v>2649.5185424946799</v>
      </c>
      <c r="AB122" s="141">
        <v>764.72845240563197</v>
      </c>
      <c r="AC122" s="141"/>
      <c r="AD122" s="141">
        <v>31476.6785833555</v>
      </c>
      <c r="AG122" s="141"/>
      <c r="AH122" s="141"/>
      <c r="AI122" s="141"/>
      <c r="AJ122" s="141">
        <v>12703.59</v>
      </c>
      <c r="AK122" s="141">
        <v>240700864</v>
      </c>
    </row>
    <row r="123" spans="1:37" x14ac:dyDescent="0.25">
      <c r="A123" t="s">
        <v>344</v>
      </c>
      <c r="B123">
        <v>9602</v>
      </c>
      <c r="C123">
        <v>47674</v>
      </c>
      <c r="D123">
        <v>2018</v>
      </c>
      <c r="E123">
        <v>184300</v>
      </c>
      <c r="F123">
        <v>6888</v>
      </c>
      <c r="G123">
        <v>489</v>
      </c>
      <c r="H123">
        <v>25524</v>
      </c>
      <c r="I123">
        <v>85014</v>
      </c>
      <c r="J123">
        <v>11069</v>
      </c>
      <c r="L123">
        <v>55316</v>
      </c>
      <c r="N123">
        <v>864</v>
      </c>
      <c r="O123">
        <v>93292</v>
      </c>
      <c r="P123">
        <v>49</v>
      </c>
      <c r="Q123">
        <v>52411</v>
      </c>
      <c r="R123">
        <v>37664</v>
      </c>
      <c r="T123">
        <v>19</v>
      </c>
      <c r="U123">
        <v>2021</v>
      </c>
      <c r="V123">
        <v>61148</v>
      </c>
      <c r="W123" s="141"/>
      <c r="X123" s="141"/>
      <c r="Y123" s="141"/>
      <c r="Z123" s="141">
        <v>24887.924999999999</v>
      </c>
      <c r="AA123" s="141">
        <v>1441.59906554094</v>
      </c>
      <c r="AB123" s="141">
        <v>377.99641762750599</v>
      </c>
      <c r="AC123" s="141"/>
      <c r="AD123" s="141">
        <v>26266.248460960302</v>
      </c>
      <c r="AG123" s="141"/>
      <c r="AH123" s="141"/>
      <c r="AI123" s="141"/>
      <c r="AJ123" s="141">
        <v>8174.4840000000004</v>
      </c>
      <c r="AK123" s="141">
        <v>200067767</v>
      </c>
    </row>
    <row r="124" spans="1:37" x14ac:dyDescent="0.25">
      <c r="A124" t="s">
        <v>345</v>
      </c>
      <c r="B124">
        <v>350</v>
      </c>
      <c r="C124">
        <v>6050</v>
      </c>
      <c r="D124">
        <v>2018</v>
      </c>
      <c r="E124">
        <v>7319</v>
      </c>
      <c r="H124">
        <v>91</v>
      </c>
      <c r="I124">
        <v>4669</v>
      </c>
      <c r="J124">
        <v>1702</v>
      </c>
      <c r="L124">
        <v>856</v>
      </c>
      <c r="O124">
        <v>3482</v>
      </c>
      <c r="Q124">
        <v>1598</v>
      </c>
      <c r="R124">
        <v>2238</v>
      </c>
      <c r="U124">
        <v>2021</v>
      </c>
      <c r="V124">
        <v>2685</v>
      </c>
      <c r="W124" s="141"/>
      <c r="X124" s="141"/>
      <c r="Y124" s="141"/>
      <c r="Z124" s="141"/>
      <c r="AA124" s="141">
        <v>401.72269110388601</v>
      </c>
      <c r="AB124" s="141">
        <v>13.546405313078299</v>
      </c>
      <c r="AC124" s="141"/>
      <c r="AD124" s="141">
        <v>1673.70494029305</v>
      </c>
      <c r="AG124" s="141"/>
      <c r="AH124" s="141"/>
      <c r="AI124" s="141"/>
      <c r="AJ124" s="141">
        <v>596.51639999999998</v>
      </c>
      <c r="AK124" s="141">
        <v>200068765</v>
      </c>
    </row>
    <row r="125" spans="1:37" x14ac:dyDescent="0.25">
      <c r="A125" t="s">
        <v>346</v>
      </c>
      <c r="B125">
        <v>10178</v>
      </c>
      <c r="C125">
        <v>63178</v>
      </c>
      <c r="D125">
        <v>2018</v>
      </c>
      <c r="E125">
        <v>261491</v>
      </c>
      <c r="F125">
        <v>2960</v>
      </c>
      <c r="G125">
        <v>68</v>
      </c>
      <c r="H125">
        <v>20161</v>
      </c>
      <c r="I125">
        <v>102187</v>
      </c>
      <c r="J125">
        <v>15144</v>
      </c>
      <c r="K125">
        <v>1474</v>
      </c>
      <c r="L125">
        <v>119497</v>
      </c>
      <c r="N125">
        <v>2305</v>
      </c>
      <c r="O125">
        <v>151534</v>
      </c>
      <c r="P125">
        <v>3</v>
      </c>
      <c r="Q125">
        <v>54726</v>
      </c>
      <c r="R125">
        <v>52921</v>
      </c>
      <c r="T125">
        <v>2</v>
      </c>
      <c r="U125">
        <v>2021</v>
      </c>
      <c r="V125">
        <v>478460</v>
      </c>
      <c r="W125" s="141"/>
      <c r="X125" s="141"/>
      <c r="Y125" s="141"/>
      <c r="Z125" s="141">
        <v>428307.68300000002</v>
      </c>
      <c r="AA125" s="141">
        <v>2236.6972434302402</v>
      </c>
      <c r="AB125" s="141">
        <v>450.24862523349998</v>
      </c>
      <c r="AC125" s="141"/>
      <c r="AD125" s="141">
        <v>36662.148770780899</v>
      </c>
      <c r="AG125" s="141"/>
      <c r="AH125" s="141"/>
      <c r="AI125" s="141"/>
      <c r="AJ125" s="141">
        <v>10803.5748</v>
      </c>
      <c r="AK125" s="141">
        <v>200030658</v>
      </c>
    </row>
    <row r="126" spans="1:37" x14ac:dyDescent="0.25">
      <c r="A126" t="s">
        <v>347</v>
      </c>
      <c r="B126">
        <v>5949</v>
      </c>
      <c r="C126">
        <v>14618</v>
      </c>
      <c r="D126">
        <v>2018</v>
      </c>
      <c r="E126">
        <v>90531</v>
      </c>
      <c r="F126">
        <v>1544</v>
      </c>
      <c r="H126">
        <v>6061</v>
      </c>
      <c r="I126">
        <v>49809</v>
      </c>
      <c r="J126">
        <v>4366</v>
      </c>
      <c r="L126">
        <v>28752</v>
      </c>
      <c r="O126">
        <v>46755</v>
      </c>
      <c r="P126">
        <v>1</v>
      </c>
      <c r="Q126">
        <v>22375</v>
      </c>
      <c r="R126">
        <v>21399</v>
      </c>
      <c r="T126">
        <v>0</v>
      </c>
      <c r="U126">
        <v>2021</v>
      </c>
      <c r="V126">
        <v>42829</v>
      </c>
      <c r="W126" s="141">
        <v>21669.603999999999</v>
      </c>
      <c r="X126" s="141"/>
      <c r="Y126" s="141"/>
      <c r="Z126" s="141"/>
      <c r="AA126" s="141">
        <v>424.99444124479101</v>
      </c>
      <c r="AB126" s="141">
        <v>234.13675195448101</v>
      </c>
      <c r="AC126" s="141"/>
      <c r="AD126" s="141">
        <v>15308.3243070352</v>
      </c>
      <c r="AG126" s="141"/>
      <c r="AH126" s="141"/>
      <c r="AI126" s="141"/>
      <c r="AJ126" s="141">
        <v>5191.902</v>
      </c>
      <c r="AK126" s="141">
        <v>240700716</v>
      </c>
    </row>
    <row r="127" spans="1:37" x14ac:dyDescent="0.25">
      <c r="A127" t="s">
        <v>348</v>
      </c>
      <c r="B127">
        <v>5517</v>
      </c>
      <c r="C127">
        <v>19227</v>
      </c>
      <c r="D127">
        <v>2018</v>
      </c>
      <c r="E127">
        <v>224255</v>
      </c>
      <c r="F127" t="s">
        <v>228</v>
      </c>
      <c r="G127" t="s">
        <v>228</v>
      </c>
      <c r="H127">
        <v>11354</v>
      </c>
      <c r="I127">
        <v>47474</v>
      </c>
      <c r="J127">
        <v>9175</v>
      </c>
      <c r="K127">
        <v>873</v>
      </c>
      <c r="L127">
        <v>140546</v>
      </c>
      <c r="O127">
        <v>144008</v>
      </c>
      <c r="P127">
        <v>13935</v>
      </c>
      <c r="Q127">
        <v>26543</v>
      </c>
      <c r="R127">
        <v>39701</v>
      </c>
      <c r="T127">
        <v>68</v>
      </c>
      <c r="U127">
        <v>2021</v>
      </c>
      <c r="V127">
        <v>39212</v>
      </c>
      <c r="W127" s="141"/>
      <c r="X127" s="141">
        <v>16053.8155555556</v>
      </c>
      <c r="Y127" s="141"/>
      <c r="Z127" s="141"/>
      <c r="AA127" s="141">
        <v>6394.3171196130597</v>
      </c>
      <c r="AB127" s="141">
        <v>194.31013884114799</v>
      </c>
      <c r="AC127" s="141"/>
      <c r="AD127" s="141">
        <v>11642.7030363143</v>
      </c>
      <c r="AG127" s="141"/>
      <c r="AH127" s="141"/>
      <c r="AI127" s="141"/>
      <c r="AJ127" s="141">
        <v>4926.7835999999998</v>
      </c>
      <c r="AK127" s="141">
        <v>240300566</v>
      </c>
    </row>
    <row r="128" spans="1:37" x14ac:dyDescent="0.25">
      <c r="A128" t="s">
        <v>349</v>
      </c>
      <c r="B128">
        <v>30632</v>
      </c>
      <c r="C128">
        <v>58854</v>
      </c>
      <c r="D128">
        <v>2018</v>
      </c>
      <c r="E128">
        <v>993740</v>
      </c>
      <c r="F128">
        <v>54355</v>
      </c>
      <c r="G128">
        <v>2677</v>
      </c>
      <c r="H128">
        <v>70717</v>
      </c>
      <c r="I128">
        <v>224961</v>
      </c>
      <c r="J128">
        <v>42904</v>
      </c>
      <c r="K128">
        <v>22307</v>
      </c>
      <c r="L128">
        <v>575818</v>
      </c>
      <c r="O128">
        <v>600343</v>
      </c>
      <c r="P128">
        <v>79015</v>
      </c>
      <c r="Q128">
        <v>193536</v>
      </c>
      <c r="R128">
        <v>120716</v>
      </c>
      <c r="T128">
        <v>129</v>
      </c>
      <c r="U128">
        <v>2021</v>
      </c>
      <c r="V128">
        <v>178597</v>
      </c>
      <c r="W128" s="141">
        <v>36704.004999999997</v>
      </c>
      <c r="X128" s="141">
        <v>5573.982</v>
      </c>
      <c r="Y128" s="141"/>
      <c r="Z128" s="141">
        <v>42757.298000000003</v>
      </c>
      <c r="AA128" s="141">
        <v>15174.960199850701</v>
      </c>
      <c r="AB128" s="141">
        <v>1329.57420329208</v>
      </c>
      <c r="AC128" s="141"/>
      <c r="AD128" s="141">
        <v>56046.3723756646</v>
      </c>
      <c r="AG128" s="141"/>
      <c r="AH128" s="141"/>
      <c r="AI128" s="141"/>
      <c r="AJ128" s="141">
        <v>21010.6332</v>
      </c>
      <c r="AK128" s="141">
        <v>242600252</v>
      </c>
    </row>
    <row r="129" spans="1:37" x14ac:dyDescent="0.25">
      <c r="A129" t="s">
        <v>350</v>
      </c>
      <c r="B129">
        <v>9177</v>
      </c>
      <c r="C129">
        <v>24181</v>
      </c>
      <c r="D129">
        <v>2018</v>
      </c>
      <c r="E129">
        <v>227746</v>
      </c>
      <c r="F129" t="s">
        <v>228</v>
      </c>
      <c r="G129" t="s">
        <v>228</v>
      </c>
      <c r="H129">
        <v>13712</v>
      </c>
      <c r="I129">
        <v>80438</v>
      </c>
      <c r="J129">
        <v>12712</v>
      </c>
      <c r="K129">
        <v>168</v>
      </c>
      <c r="L129">
        <v>55601</v>
      </c>
      <c r="O129">
        <v>79401</v>
      </c>
      <c r="P129">
        <v>207</v>
      </c>
      <c r="Q129">
        <v>62957</v>
      </c>
      <c r="R129">
        <v>85168</v>
      </c>
      <c r="T129">
        <v>12</v>
      </c>
      <c r="U129">
        <v>2021</v>
      </c>
      <c r="V129">
        <v>147046</v>
      </c>
      <c r="W129" s="141">
        <v>70691.141000000003</v>
      </c>
      <c r="X129" s="141">
        <v>20214.317777777698</v>
      </c>
      <c r="Y129" s="141"/>
      <c r="Z129" s="141"/>
      <c r="AA129" s="141">
        <v>24310.727018389902</v>
      </c>
      <c r="AB129" s="141">
        <v>458.26268349092197</v>
      </c>
      <c r="AC129" s="141"/>
      <c r="AD129" s="141">
        <v>22467.923825028101</v>
      </c>
      <c r="AG129" s="141"/>
      <c r="AH129" s="141"/>
      <c r="AI129" s="141"/>
      <c r="AJ129" s="141">
        <v>8903.5596000000005</v>
      </c>
      <c r="AK129" s="141">
        <v>200040681</v>
      </c>
    </row>
    <row r="130" spans="1:37" x14ac:dyDescent="0.25">
      <c r="A130" t="s">
        <v>351</v>
      </c>
      <c r="B130">
        <v>24536</v>
      </c>
      <c r="C130">
        <v>108948</v>
      </c>
      <c r="D130">
        <v>2018</v>
      </c>
      <c r="E130">
        <v>1082856</v>
      </c>
      <c r="F130">
        <v>458378</v>
      </c>
      <c r="H130">
        <v>47811</v>
      </c>
      <c r="I130">
        <v>217632</v>
      </c>
      <c r="J130">
        <v>64242</v>
      </c>
      <c r="K130">
        <v>4015</v>
      </c>
      <c r="L130">
        <v>290778</v>
      </c>
      <c r="O130">
        <v>386853</v>
      </c>
      <c r="P130">
        <v>69750</v>
      </c>
      <c r="Q130">
        <v>253696</v>
      </c>
      <c r="R130">
        <v>256573</v>
      </c>
      <c r="S130">
        <v>89962</v>
      </c>
      <c r="T130" t="s">
        <v>228</v>
      </c>
      <c r="U130">
        <v>2021</v>
      </c>
      <c r="V130">
        <v>286174</v>
      </c>
      <c r="W130" s="141"/>
      <c r="X130" s="141"/>
      <c r="Y130" s="141"/>
      <c r="Z130" s="141">
        <v>429.24</v>
      </c>
      <c r="AA130" s="141">
        <v>51313.324626232003</v>
      </c>
      <c r="AB130" s="141">
        <v>975.48844039676897</v>
      </c>
      <c r="AC130" s="141"/>
      <c r="AD130" s="141">
        <v>210677.62587041</v>
      </c>
      <c r="AG130" s="141"/>
      <c r="AH130" s="141"/>
      <c r="AI130" s="141"/>
      <c r="AJ130" s="141">
        <v>22778.089199999999</v>
      </c>
      <c r="AK130" s="141">
        <v>200071470</v>
      </c>
    </row>
    <row r="131" spans="1:37" x14ac:dyDescent="0.25">
      <c r="A131" t="s">
        <v>352</v>
      </c>
      <c r="B131">
        <v>68691</v>
      </c>
      <c r="C131">
        <v>40992</v>
      </c>
      <c r="D131">
        <v>2018</v>
      </c>
      <c r="E131">
        <v>3678734</v>
      </c>
      <c r="F131">
        <v>1737884</v>
      </c>
      <c r="G131">
        <v>52417</v>
      </c>
      <c r="H131">
        <v>238189</v>
      </c>
      <c r="I131">
        <v>501742</v>
      </c>
      <c r="J131">
        <v>30269</v>
      </c>
      <c r="K131">
        <v>30040</v>
      </c>
      <c r="L131">
        <v>1088194</v>
      </c>
      <c r="O131">
        <v>1283546</v>
      </c>
      <c r="P131" t="s">
        <v>228</v>
      </c>
      <c r="Q131">
        <v>658316</v>
      </c>
      <c r="R131">
        <v>225916</v>
      </c>
      <c r="T131">
        <v>1597</v>
      </c>
      <c r="U131">
        <v>2021</v>
      </c>
      <c r="V131">
        <v>1333319</v>
      </c>
      <c r="W131" s="141"/>
      <c r="X131" s="141">
        <v>9769.518</v>
      </c>
      <c r="Y131" s="141">
        <v>424340</v>
      </c>
      <c r="Z131" s="141">
        <v>735239.61699999997</v>
      </c>
      <c r="AA131" s="141">
        <v>14638.795648983199</v>
      </c>
      <c r="AB131" s="141">
        <v>2590.1044798810799</v>
      </c>
      <c r="AC131" s="141"/>
      <c r="AD131" s="141">
        <v>104057.150561178</v>
      </c>
      <c r="AG131" s="141"/>
      <c r="AH131" s="141"/>
      <c r="AI131" s="141"/>
      <c r="AJ131" s="141">
        <v>42684.062400000003</v>
      </c>
      <c r="AK131" s="141">
        <v>200085751</v>
      </c>
    </row>
    <row r="132" spans="1:37" x14ac:dyDescent="0.25">
      <c r="A132" t="s">
        <v>353</v>
      </c>
      <c r="B132">
        <v>19382</v>
      </c>
      <c r="C132">
        <v>22910</v>
      </c>
      <c r="D132">
        <v>2018</v>
      </c>
      <c r="E132">
        <v>495398</v>
      </c>
      <c r="F132">
        <v>110574</v>
      </c>
      <c r="H132">
        <v>27215</v>
      </c>
      <c r="I132">
        <v>145055</v>
      </c>
      <c r="J132">
        <v>15383</v>
      </c>
      <c r="K132">
        <v>1847</v>
      </c>
      <c r="L132">
        <v>195324</v>
      </c>
      <c r="O132">
        <v>225749</v>
      </c>
      <c r="P132" t="s">
        <v>228</v>
      </c>
      <c r="Q132">
        <v>100886</v>
      </c>
      <c r="R132">
        <v>126782</v>
      </c>
      <c r="T132">
        <v>416</v>
      </c>
      <c r="U132">
        <v>2021</v>
      </c>
      <c r="V132">
        <v>117440</v>
      </c>
      <c r="W132" s="141"/>
      <c r="X132" s="141"/>
      <c r="Y132" s="141"/>
      <c r="Z132" s="141"/>
      <c r="AA132" s="141">
        <v>2485.3351423348499</v>
      </c>
      <c r="AB132" s="141">
        <v>731.20861018074299</v>
      </c>
      <c r="AC132" s="141"/>
      <c r="AD132" s="141">
        <v>99111.308532066003</v>
      </c>
      <c r="AG132" s="141"/>
      <c r="AH132" s="141"/>
      <c r="AI132" s="141"/>
      <c r="AJ132" s="141">
        <v>15111.748799999999</v>
      </c>
      <c r="AK132" s="141">
        <v>246301097</v>
      </c>
    </row>
    <row r="133" spans="1:37" x14ac:dyDescent="0.25">
      <c r="A133" t="s">
        <v>354</v>
      </c>
      <c r="B133">
        <v>27218</v>
      </c>
      <c r="C133">
        <v>15067</v>
      </c>
      <c r="D133">
        <v>2018</v>
      </c>
      <c r="E133">
        <v>777153</v>
      </c>
      <c r="F133">
        <v>149810</v>
      </c>
      <c r="G133">
        <v>5795</v>
      </c>
      <c r="H133">
        <v>139307</v>
      </c>
      <c r="I133">
        <v>224536</v>
      </c>
      <c r="J133">
        <v>4445</v>
      </c>
      <c r="K133">
        <v>1913</v>
      </c>
      <c r="L133">
        <v>251347</v>
      </c>
      <c r="O133">
        <v>305445</v>
      </c>
      <c r="P133">
        <v>112164</v>
      </c>
      <c r="Q133">
        <v>296503</v>
      </c>
      <c r="R133">
        <v>61773</v>
      </c>
      <c r="T133">
        <v>1268</v>
      </c>
      <c r="U133">
        <v>2021</v>
      </c>
      <c r="V133">
        <v>82122</v>
      </c>
      <c r="W133" s="141"/>
      <c r="X133" s="141"/>
      <c r="Y133" s="141">
        <v>10031</v>
      </c>
      <c r="Z133" s="141">
        <v>21278.04</v>
      </c>
      <c r="AA133" s="141">
        <v>1825.7374311097401</v>
      </c>
      <c r="AB133" s="141">
        <v>716.39587355192202</v>
      </c>
      <c r="AC133" s="141"/>
      <c r="AD133" s="141">
        <v>34529.016745720903</v>
      </c>
      <c r="AG133" s="141"/>
      <c r="AH133" s="141"/>
      <c r="AI133" s="141"/>
      <c r="AJ133" s="141">
        <v>13741.9704</v>
      </c>
      <c r="AK133" s="141">
        <v>200000172</v>
      </c>
    </row>
    <row r="134" spans="1:37" x14ac:dyDescent="0.25">
      <c r="A134" t="s">
        <v>355</v>
      </c>
      <c r="B134">
        <v>15868</v>
      </c>
      <c r="C134">
        <v>6796</v>
      </c>
      <c r="D134">
        <v>2018</v>
      </c>
      <c r="E134">
        <v>220038</v>
      </c>
      <c r="F134">
        <v>9565</v>
      </c>
      <c r="G134">
        <v>324</v>
      </c>
      <c r="H134">
        <v>17416</v>
      </c>
      <c r="I134">
        <v>119766</v>
      </c>
      <c r="J134">
        <v>6169</v>
      </c>
      <c r="K134">
        <v>733</v>
      </c>
      <c r="L134">
        <v>66065</v>
      </c>
      <c r="O134">
        <v>94600</v>
      </c>
      <c r="P134">
        <v>31423</v>
      </c>
      <c r="Q134">
        <v>63426</v>
      </c>
      <c r="R134">
        <v>30563</v>
      </c>
      <c r="T134">
        <v>26</v>
      </c>
      <c r="U134">
        <v>2021</v>
      </c>
      <c r="V134">
        <v>38552</v>
      </c>
      <c r="W134" s="141"/>
      <c r="X134" s="141"/>
      <c r="Y134" s="141"/>
      <c r="Z134" s="141"/>
      <c r="AA134" s="141">
        <v>9127.6129094312</v>
      </c>
      <c r="AB134" s="141">
        <v>598.229102235396</v>
      </c>
      <c r="AC134" s="141"/>
      <c r="AD134" s="141">
        <v>20652.0339434624</v>
      </c>
      <c r="AG134" s="141"/>
      <c r="AH134" s="141"/>
      <c r="AI134" s="141"/>
      <c r="AJ134" s="141">
        <v>8174.4840000000004</v>
      </c>
      <c r="AK134" s="141">
        <v>247400567</v>
      </c>
    </row>
    <row r="135" spans="1:37" x14ac:dyDescent="0.25">
      <c r="A135" t="s">
        <v>356</v>
      </c>
      <c r="B135">
        <v>8564</v>
      </c>
      <c r="C135">
        <v>84977</v>
      </c>
      <c r="D135">
        <v>2018</v>
      </c>
      <c r="E135">
        <v>658414</v>
      </c>
      <c r="F135" t="s">
        <v>228</v>
      </c>
      <c r="G135" t="s">
        <v>228</v>
      </c>
      <c r="H135">
        <v>432012</v>
      </c>
      <c r="I135">
        <v>122004</v>
      </c>
      <c r="J135">
        <v>6641</v>
      </c>
      <c r="K135">
        <v>1972</v>
      </c>
      <c r="L135">
        <v>89178</v>
      </c>
      <c r="O135">
        <v>157330</v>
      </c>
      <c r="P135">
        <v>2</v>
      </c>
      <c r="Q135">
        <v>459824</v>
      </c>
      <c r="R135">
        <v>41252</v>
      </c>
      <c r="T135">
        <v>7</v>
      </c>
      <c r="U135">
        <v>2021</v>
      </c>
      <c r="V135">
        <v>924577</v>
      </c>
      <c r="W135" s="141"/>
      <c r="X135" s="141">
        <v>0</v>
      </c>
      <c r="Y135" s="141"/>
      <c r="Z135" s="141">
        <v>887976.59600000002</v>
      </c>
      <c r="AA135" s="141">
        <v>346.554564540336</v>
      </c>
      <c r="AB135" s="141">
        <v>284.81056823818699</v>
      </c>
      <c r="AC135" s="141"/>
      <c r="AD135" s="141">
        <v>29208.4840741427</v>
      </c>
      <c r="AG135" s="141"/>
      <c r="AH135" s="141"/>
      <c r="AI135" s="141"/>
      <c r="AJ135" s="141">
        <v>6760.5191999999997</v>
      </c>
      <c r="AK135" s="141">
        <v>200070340</v>
      </c>
    </row>
    <row r="136" spans="1:37" x14ac:dyDescent="0.25">
      <c r="A136" t="s">
        <v>357</v>
      </c>
      <c r="B136">
        <v>11405</v>
      </c>
      <c r="C136">
        <v>89980</v>
      </c>
      <c r="D136">
        <v>2018</v>
      </c>
      <c r="E136">
        <v>481661</v>
      </c>
      <c r="F136">
        <v>58502</v>
      </c>
      <c r="G136">
        <v>135</v>
      </c>
      <c r="H136">
        <v>33093</v>
      </c>
      <c r="I136">
        <v>116455</v>
      </c>
      <c r="J136">
        <v>36901</v>
      </c>
      <c r="K136">
        <v>1507</v>
      </c>
      <c r="L136">
        <v>235069</v>
      </c>
      <c r="N136">
        <v>3213</v>
      </c>
      <c r="O136">
        <v>294063</v>
      </c>
      <c r="P136">
        <v>38320</v>
      </c>
      <c r="Q136">
        <v>76498</v>
      </c>
      <c r="R136">
        <v>68616</v>
      </c>
      <c r="T136">
        <v>950</v>
      </c>
      <c r="U136">
        <v>2021</v>
      </c>
      <c r="V136">
        <v>194527</v>
      </c>
      <c r="W136" s="141">
        <v>113371.992</v>
      </c>
      <c r="X136" s="141"/>
      <c r="Y136" s="141"/>
      <c r="Z136" s="141">
        <v>8626.5329999999994</v>
      </c>
      <c r="AA136" s="141">
        <v>19889.0806725119</v>
      </c>
      <c r="AB136" s="141">
        <v>499.33328994023498</v>
      </c>
      <c r="AC136" s="141"/>
      <c r="AD136" s="141">
        <v>37757.088948663899</v>
      </c>
      <c r="AG136" s="141"/>
      <c r="AH136" s="141"/>
      <c r="AI136" s="141"/>
      <c r="AJ136" s="141">
        <v>14382.673199999999</v>
      </c>
      <c r="AK136" s="141">
        <v>200066637</v>
      </c>
    </row>
    <row r="137" spans="1:37" x14ac:dyDescent="0.25">
      <c r="A137" t="s">
        <v>358</v>
      </c>
      <c r="B137">
        <v>84</v>
      </c>
      <c r="C137">
        <v>1476</v>
      </c>
      <c r="D137">
        <v>2018</v>
      </c>
      <c r="E137">
        <v>1830</v>
      </c>
      <c r="F137">
        <v>72</v>
      </c>
      <c r="H137">
        <v>5</v>
      </c>
      <c r="I137">
        <v>1218</v>
      </c>
      <c r="J137">
        <v>321</v>
      </c>
      <c r="L137">
        <v>214</v>
      </c>
      <c r="O137">
        <v>753</v>
      </c>
      <c r="Q137">
        <v>492</v>
      </c>
      <c r="R137">
        <v>585</v>
      </c>
      <c r="U137">
        <v>2021</v>
      </c>
      <c r="V137">
        <v>730</v>
      </c>
      <c r="W137" s="141"/>
      <c r="X137" s="141"/>
      <c r="Y137" s="141"/>
      <c r="Z137" s="141"/>
      <c r="AA137" s="141">
        <v>97.156000000000006</v>
      </c>
      <c r="AB137" s="141">
        <v>3.6273053407026001</v>
      </c>
      <c r="AC137" s="141"/>
      <c r="AD137" s="141">
        <v>452.17151949435299</v>
      </c>
      <c r="AG137" s="141"/>
      <c r="AH137" s="141"/>
      <c r="AI137" s="141"/>
      <c r="AJ137" s="141">
        <v>176.7456</v>
      </c>
      <c r="AK137" s="141">
        <v>200071033</v>
      </c>
    </row>
    <row r="138" spans="1:37" x14ac:dyDescent="0.25">
      <c r="A138" t="s">
        <v>359</v>
      </c>
      <c r="B138">
        <v>2479</v>
      </c>
      <c r="C138">
        <v>7506</v>
      </c>
      <c r="D138">
        <v>2018</v>
      </c>
      <c r="E138">
        <v>137867</v>
      </c>
      <c r="F138">
        <v>8489</v>
      </c>
      <c r="H138">
        <v>2697</v>
      </c>
      <c r="I138">
        <v>18584</v>
      </c>
      <c r="J138">
        <v>3852</v>
      </c>
      <c r="K138">
        <v>194</v>
      </c>
      <c r="L138">
        <v>104051</v>
      </c>
      <c r="O138">
        <v>103153</v>
      </c>
      <c r="P138">
        <v>2</v>
      </c>
      <c r="Q138">
        <v>16110</v>
      </c>
      <c r="R138">
        <v>18579</v>
      </c>
      <c r="T138">
        <v>23</v>
      </c>
      <c r="U138">
        <v>2021</v>
      </c>
      <c r="V138">
        <v>10324</v>
      </c>
      <c r="W138" s="141"/>
      <c r="X138" s="141"/>
      <c r="Y138" s="141"/>
      <c r="Z138" s="141"/>
      <c r="AA138" s="141">
        <v>1274.4977193663501</v>
      </c>
      <c r="AB138" s="141">
        <v>104.899603752019</v>
      </c>
      <c r="AC138" s="141"/>
      <c r="AD138" s="141">
        <v>6933.7550021265797</v>
      </c>
      <c r="AG138" s="141"/>
      <c r="AH138" s="141"/>
      <c r="AI138" s="141"/>
      <c r="AJ138" s="141">
        <v>2010.4811999999999</v>
      </c>
      <c r="AK138" s="141">
        <v>200071884</v>
      </c>
    </row>
    <row r="139" spans="1:37" x14ac:dyDescent="0.25">
      <c r="A139" t="s">
        <v>360</v>
      </c>
      <c r="B139">
        <v>102259</v>
      </c>
      <c r="C139">
        <v>67674</v>
      </c>
      <c r="D139">
        <v>2018</v>
      </c>
      <c r="E139">
        <v>2361004</v>
      </c>
      <c r="F139">
        <v>488945</v>
      </c>
      <c r="G139">
        <v>2321</v>
      </c>
      <c r="H139">
        <v>295631</v>
      </c>
      <c r="I139">
        <v>785620</v>
      </c>
      <c r="J139">
        <v>16244</v>
      </c>
      <c r="K139">
        <v>12370</v>
      </c>
      <c r="L139">
        <v>759873</v>
      </c>
      <c r="N139">
        <v>7596</v>
      </c>
      <c r="O139">
        <v>908456</v>
      </c>
      <c r="P139">
        <v>449202</v>
      </c>
      <c r="Q139">
        <v>738969</v>
      </c>
      <c r="R139">
        <v>255422</v>
      </c>
      <c r="T139">
        <v>1360</v>
      </c>
      <c r="U139">
        <v>2021</v>
      </c>
      <c r="V139">
        <v>608088</v>
      </c>
      <c r="W139" s="141"/>
      <c r="X139" s="141"/>
      <c r="Y139" s="141">
        <v>2552</v>
      </c>
      <c r="Z139" s="141">
        <v>346433.663</v>
      </c>
      <c r="AA139" s="141">
        <v>11150.3806930931</v>
      </c>
      <c r="AB139" s="141">
        <v>4135.1433632824601</v>
      </c>
      <c r="AC139" s="141"/>
      <c r="AD139" s="141">
        <v>159748.23503132901</v>
      </c>
      <c r="AG139" s="141"/>
      <c r="AH139" s="141"/>
      <c r="AI139" s="141"/>
      <c r="AJ139" s="141">
        <v>57817.904399999999</v>
      </c>
      <c r="AK139" s="141">
        <v>200018166</v>
      </c>
    </row>
    <row r="140" spans="1:37" x14ac:dyDescent="0.25">
      <c r="A140" t="s">
        <v>361</v>
      </c>
      <c r="B140">
        <v>77819</v>
      </c>
      <c r="C140">
        <v>61718</v>
      </c>
      <c r="D140">
        <v>2018</v>
      </c>
      <c r="E140">
        <v>2356063</v>
      </c>
      <c r="F140" t="s">
        <v>228</v>
      </c>
      <c r="G140" t="s">
        <v>228</v>
      </c>
      <c r="H140">
        <v>155429</v>
      </c>
      <c r="I140">
        <v>554141</v>
      </c>
      <c r="J140">
        <v>37546</v>
      </c>
      <c r="L140">
        <v>379390</v>
      </c>
      <c r="O140">
        <v>767092</v>
      </c>
      <c r="P140" t="s">
        <v>228</v>
      </c>
      <c r="Q140">
        <v>596573</v>
      </c>
      <c r="R140">
        <v>455650</v>
      </c>
      <c r="S140">
        <v>213179</v>
      </c>
      <c r="T140" t="s">
        <v>228</v>
      </c>
      <c r="U140">
        <v>2021</v>
      </c>
      <c r="V140">
        <v>466829</v>
      </c>
      <c r="W140" s="141"/>
      <c r="X140" s="141">
        <v>15817.111999999999</v>
      </c>
      <c r="Y140" s="141"/>
      <c r="Z140" s="141"/>
      <c r="AA140" s="141">
        <v>5360.6364824675302</v>
      </c>
      <c r="AB140" s="141">
        <v>3178.89410998833</v>
      </c>
      <c r="AC140" s="141"/>
      <c r="AD140" s="141">
        <v>390398.68098484899</v>
      </c>
      <c r="AG140" s="141"/>
      <c r="AH140" s="141"/>
      <c r="AI140" s="141"/>
      <c r="AJ140" s="141">
        <v>52073.672400000003</v>
      </c>
      <c r="AK140" s="141">
        <v>200068542</v>
      </c>
    </row>
    <row r="141" spans="1:37" x14ac:dyDescent="0.25">
      <c r="A141" t="s">
        <v>362</v>
      </c>
      <c r="B141">
        <v>63679</v>
      </c>
      <c r="C141">
        <v>34737</v>
      </c>
      <c r="D141">
        <v>2018</v>
      </c>
      <c r="E141">
        <v>1588244</v>
      </c>
      <c r="F141" t="s">
        <v>228</v>
      </c>
      <c r="G141" t="s">
        <v>228</v>
      </c>
      <c r="H141">
        <v>189522</v>
      </c>
      <c r="I141">
        <v>472506</v>
      </c>
      <c r="J141">
        <v>29570</v>
      </c>
      <c r="K141">
        <v>20925</v>
      </c>
      <c r="L141">
        <v>737369</v>
      </c>
      <c r="O141">
        <v>810801</v>
      </c>
      <c r="P141">
        <v>185767</v>
      </c>
      <c r="Q141">
        <v>383107</v>
      </c>
      <c r="R141">
        <v>208208</v>
      </c>
      <c r="T141">
        <v>361</v>
      </c>
      <c r="U141">
        <v>2021</v>
      </c>
      <c r="V141">
        <v>158445</v>
      </c>
      <c r="W141" s="141"/>
      <c r="X141" s="141">
        <v>924.93333333333305</v>
      </c>
      <c r="Y141" s="141"/>
      <c r="Z141" s="141">
        <v>2447.77</v>
      </c>
      <c r="AA141" s="141">
        <v>3683.1211499104602</v>
      </c>
      <c r="AB141" s="141">
        <v>2497.8208436189502</v>
      </c>
      <c r="AC141" s="141"/>
      <c r="AD141" s="141">
        <v>110095.22991554601</v>
      </c>
      <c r="AG141" s="141"/>
      <c r="AH141" s="141"/>
      <c r="AI141" s="141"/>
      <c r="AJ141" s="141">
        <v>38795.659200000002</v>
      </c>
      <c r="AK141" s="141">
        <v>200068567</v>
      </c>
    </row>
    <row r="142" spans="1:37" x14ac:dyDescent="0.25">
      <c r="A142" t="s">
        <v>363</v>
      </c>
      <c r="B142">
        <v>9699</v>
      </c>
      <c r="C142">
        <v>27200</v>
      </c>
      <c r="D142">
        <v>2018</v>
      </c>
      <c r="E142">
        <v>379120</v>
      </c>
      <c r="F142" t="s">
        <v>228</v>
      </c>
      <c r="G142" t="s">
        <v>228</v>
      </c>
      <c r="H142">
        <v>155332</v>
      </c>
      <c r="I142">
        <v>133942</v>
      </c>
      <c r="J142">
        <v>3209</v>
      </c>
      <c r="K142">
        <v>1410</v>
      </c>
      <c r="L142">
        <v>76749</v>
      </c>
      <c r="N142">
        <v>12979</v>
      </c>
      <c r="O142" t="s">
        <v>228</v>
      </c>
      <c r="P142" t="s">
        <v>228</v>
      </c>
      <c r="Q142">
        <v>182341</v>
      </c>
      <c r="R142">
        <v>49611</v>
      </c>
      <c r="T142">
        <v>6</v>
      </c>
      <c r="U142">
        <v>2021</v>
      </c>
      <c r="V142">
        <v>75111</v>
      </c>
      <c r="W142" s="141"/>
      <c r="X142" s="141"/>
      <c r="Y142" s="141"/>
      <c r="Z142" s="141">
        <v>27715.238000000001</v>
      </c>
      <c r="AA142" s="141">
        <v>713.97106304544695</v>
      </c>
      <c r="AB142" s="141">
        <v>316.90069579565801</v>
      </c>
      <c r="AC142" s="141"/>
      <c r="AD142" s="141">
        <v>38013.431902020697</v>
      </c>
      <c r="AG142" s="141"/>
      <c r="AH142" s="141"/>
      <c r="AI142" s="141"/>
      <c r="AJ142" s="141">
        <v>8351.2296000000006</v>
      </c>
      <c r="AK142" s="141">
        <v>247300817</v>
      </c>
    </row>
    <row r="143" spans="1:37" x14ac:dyDescent="0.25">
      <c r="A143" t="s">
        <v>364</v>
      </c>
      <c r="B143">
        <v>20523</v>
      </c>
      <c r="C143">
        <v>11289</v>
      </c>
      <c r="D143">
        <v>2018</v>
      </c>
      <c r="E143">
        <v>410739</v>
      </c>
      <c r="F143">
        <v>65017</v>
      </c>
      <c r="G143">
        <v>844</v>
      </c>
      <c r="H143">
        <v>51417</v>
      </c>
      <c r="I143">
        <v>170824</v>
      </c>
      <c r="J143">
        <v>4804</v>
      </c>
      <c r="K143">
        <v>415</v>
      </c>
      <c r="L143">
        <v>117418</v>
      </c>
      <c r="O143">
        <v>150666</v>
      </c>
      <c r="P143">
        <v>103755</v>
      </c>
      <c r="Q143">
        <v>104090</v>
      </c>
      <c r="R143">
        <v>51884</v>
      </c>
      <c r="T143">
        <v>343</v>
      </c>
      <c r="U143">
        <v>2021</v>
      </c>
      <c r="V143">
        <v>52114</v>
      </c>
      <c r="W143" s="141"/>
      <c r="X143" s="141"/>
      <c r="Y143" s="141"/>
      <c r="Z143" s="141">
        <v>2142.1039999999998</v>
      </c>
      <c r="AA143" s="141">
        <v>1529.09277405577</v>
      </c>
      <c r="AB143" s="141">
        <v>737.28179645005002</v>
      </c>
      <c r="AC143" s="141"/>
      <c r="AD143" s="141">
        <v>35311.3185820574</v>
      </c>
      <c r="AG143" s="141"/>
      <c r="AH143" s="141"/>
      <c r="AI143" s="141"/>
      <c r="AJ143" s="141">
        <v>12394.2852</v>
      </c>
      <c r="AK143" s="141">
        <v>244301131</v>
      </c>
    </row>
    <row r="144" spans="1:37" x14ac:dyDescent="0.25">
      <c r="A144" t="s">
        <v>365</v>
      </c>
      <c r="B144">
        <v>29311</v>
      </c>
      <c r="C144">
        <v>6154</v>
      </c>
      <c r="D144">
        <v>2018</v>
      </c>
      <c r="E144">
        <v>533370</v>
      </c>
      <c r="F144">
        <v>125041</v>
      </c>
      <c r="G144">
        <v>816</v>
      </c>
      <c r="H144">
        <v>62756</v>
      </c>
      <c r="I144">
        <v>179620</v>
      </c>
      <c r="J144">
        <v>5812</v>
      </c>
      <c r="K144">
        <v>4272</v>
      </c>
      <c r="L144">
        <v>155053</v>
      </c>
      <c r="O144">
        <v>184375</v>
      </c>
      <c r="P144">
        <v>114978</v>
      </c>
      <c r="Q144">
        <v>181790</v>
      </c>
      <c r="R144">
        <v>51929</v>
      </c>
      <c r="T144">
        <v>299</v>
      </c>
      <c r="U144">
        <v>2021</v>
      </c>
      <c r="V144">
        <v>45086</v>
      </c>
      <c r="W144" s="141"/>
      <c r="X144" s="141"/>
      <c r="Y144" s="141"/>
      <c r="Z144" s="141"/>
      <c r="AA144" s="141">
        <v>1332.70823095433</v>
      </c>
      <c r="AB144" s="141">
        <v>921.61971947877203</v>
      </c>
      <c r="AC144" s="141"/>
      <c r="AD144" s="141">
        <v>29443.513065245101</v>
      </c>
      <c r="AG144" s="141"/>
      <c r="AH144" s="141"/>
      <c r="AI144" s="141"/>
      <c r="AJ144" s="141">
        <v>13388.4792</v>
      </c>
      <c r="AK144" s="141">
        <v>243800935</v>
      </c>
    </row>
    <row r="145" spans="1:37" x14ac:dyDescent="0.25">
      <c r="A145" t="s">
        <v>366</v>
      </c>
      <c r="B145">
        <v>31106</v>
      </c>
      <c r="C145">
        <v>35300</v>
      </c>
      <c r="D145">
        <v>2018</v>
      </c>
      <c r="E145">
        <v>942431</v>
      </c>
      <c r="F145">
        <v>354476</v>
      </c>
      <c r="G145">
        <v>6925</v>
      </c>
      <c r="H145">
        <v>122711</v>
      </c>
      <c r="I145">
        <v>278033</v>
      </c>
      <c r="J145">
        <v>13464</v>
      </c>
      <c r="K145">
        <v>1053</v>
      </c>
      <c r="L145">
        <v>165769</v>
      </c>
      <c r="O145">
        <v>242731</v>
      </c>
      <c r="P145">
        <v>173231</v>
      </c>
      <c r="Q145">
        <v>434731</v>
      </c>
      <c r="R145">
        <v>90729</v>
      </c>
      <c r="T145">
        <v>1010</v>
      </c>
      <c r="U145">
        <v>2021</v>
      </c>
      <c r="V145">
        <v>109341</v>
      </c>
      <c r="W145" s="141"/>
      <c r="X145" s="141">
        <v>0</v>
      </c>
      <c r="Y145" s="141"/>
      <c r="Z145" s="141">
        <v>16897.376</v>
      </c>
      <c r="AA145" s="141">
        <v>4622.1583109045996</v>
      </c>
      <c r="AB145" s="141">
        <v>1174.49079543005</v>
      </c>
      <c r="AC145" s="141"/>
      <c r="AD145" s="141">
        <v>63051.856360255399</v>
      </c>
      <c r="AG145" s="141"/>
      <c r="AH145" s="141"/>
      <c r="AI145" s="141"/>
      <c r="AJ145" s="141">
        <v>23595.5376</v>
      </c>
      <c r="AK145" s="141">
        <v>200073427</v>
      </c>
    </row>
    <row r="146" spans="1:37" x14ac:dyDescent="0.25">
      <c r="A146" t="s">
        <v>367</v>
      </c>
      <c r="B146">
        <v>5420</v>
      </c>
      <c r="C146">
        <v>32148</v>
      </c>
      <c r="D146">
        <v>2018</v>
      </c>
      <c r="E146">
        <v>241919</v>
      </c>
      <c r="F146">
        <v>4739</v>
      </c>
      <c r="G146">
        <v>466</v>
      </c>
      <c r="H146">
        <v>69407</v>
      </c>
      <c r="I146">
        <v>72339</v>
      </c>
      <c r="J146">
        <v>1122</v>
      </c>
      <c r="K146">
        <v>3795</v>
      </c>
      <c r="L146">
        <v>90052</v>
      </c>
      <c r="O146">
        <v>120136</v>
      </c>
      <c r="P146">
        <v>11</v>
      </c>
      <c r="Q146">
        <v>93025</v>
      </c>
      <c r="R146">
        <v>28692</v>
      </c>
      <c r="T146">
        <v>55</v>
      </c>
      <c r="U146">
        <v>2021</v>
      </c>
      <c r="V146">
        <v>724558</v>
      </c>
      <c r="W146" s="141"/>
      <c r="X146" s="141"/>
      <c r="Y146" s="141"/>
      <c r="Z146" s="141">
        <v>698478.98199999996</v>
      </c>
      <c r="AA146" s="141">
        <v>2447.7977000000001</v>
      </c>
      <c r="AB146" s="141">
        <v>196.344682003038</v>
      </c>
      <c r="AC146" s="141"/>
      <c r="AD146" s="141">
        <v>18000.339636228498</v>
      </c>
      <c r="AG146" s="141"/>
      <c r="AH146" s="141"/>
      <c r="AI146" s="141"/>
      <c r="AJ146" s="141">
        <v>5434.9272000000001</v>
      </c>
      <c r="AK146" s="141">
        <v>247300452</v>
      </c>
    </row>
    <row r="147" spans="1:37" x14ac:dyDescent="0.25">
      <c r="A147" t="s">
        <v>368</v>
      </c>
      <c r="B147">
        <v>11296</v>
      </c>
      <c r="C147">
        <v>46129</v>
      </c>
      <c r="D147">
        <v>2018</v>
      </c>
      <c r="E147">
        <v>216775</v>
      </c>
      <c r="F147">
        <v>10436</v>
      </c>
      <c r="G147">
        <v>122</v>
      </c>
      <c r="H147">
        <v>21000</v>
      </c>
      <c r="I147">
        <v>111906</v>
      </c>
      <c r="J147">
        <v>22679</v>
      </c>
      <c r="L147">
        <v>50633</v>
      </c>
      <c r="O147">
        <v>112839</v>
      </c>
      <c r="P147">
        <v>5657</v>
      </c>
      <c r="Q147">
        <v>53169</v>
      </c>
      <c r="R147">
        <v>45001</v>
      </c>
      <c r="T147">
        <v>108</v>
      </c>
      <c r="U147">
        <v>2021</v>
      </c>
      <c r="V147">
        <v>69657</v>
      </c>
      <c r="W147" s="141">
        <v>17434.933000000001</v>
      </c>
      <c r="X147" s="141"/>
      <c r="Y147" s="141"/>
      <c r="Z147" s="141">
        <v>1633.6379999999999</v>
      </c>
      <c r="AA147" s="141">
        <v>3025.78958614782</v>
      </c>
      <c r="AB147" s="141">
        <v>450.15013414984401</v>
      </c>
      <c r="AC147" s="141"/>
      <c r="AD147" s="141">
        <v>33238.192941643902</v>
      </c>
      <c r="AG147" s="141"/>
      <c r="AH147" s="141"/>
      <c r="AI147" s="141"/>
      <c r="AJ147" s="141">
        <v>13874.5296</v>
      </c>
      <c r="AK147" s="141">
        <v>200073401</v>
      </c>
    </row>
    <row r="148" spans="1:37" x14ac:dyDescent="0.25">
      <c r="A148" t="s">
        <v>369</v>
      </c>
      <c r="B148">
        <v>40762</v>
      </c>
      <c r="C148">
        <v>30731</v>
      </c>
      <c r="D148">
        <v>2018</v>
      </c>
      <c r="E148">
        <v>868815</v>
      </c>
      <c r="F148" t="s">
        <v>228</v>
      </c>
      <c r="G148" t="s">
        <v>228</v>
      </c>
      <c r="H148">
        <v>44465</v>
      </c>
      <c r="I148">
        <v>342320</v>
      </c>
      <c r="J148">
        <v>18095</v>
      </c>
      <c r="K148">
        <v>3042</v>
      </c>
      <c r="L148">
        <v>370404</v>
      </c>
      <c r="O148">
        <v>429673</v>
      </c>
      <c r="P148">
        <v>130315</v>
      </c>
      <c r="Q148">
        <v>186517</v>
      </c>
      <c r="R148">
        <v>122127</v>
      </c>
      <c r="T148">
        <v>183</v>
      </c>
      <c r="U148">
        <v>2021</v>
      </c>
      <c r="V148">
        <v>110236</v>
      </c>
      <c r="W148" s="141"/>
      <c r="X148" s="141"/>
      <c r="Y148" s="141"/>
      <c r="Z148" s="141"/>
      <c r="AA148" s="141">
        <v>2965.3311617187801</v>
      </c>
      <c r="AB148" s="141">
        <v>1757.32522929379</v>
      </c>
      <c r="AC148" s="141"/>
      <c r="AD148" s="141">
        <v>71820.798877204405</v>
      </c>
      <c r="AG148" s="141"/>
      <c r="AH148" s="141"/>
      <c r="AI148" s="141"/>
      <c r="AJ148" s="141">
        <v>33692.129999999997</v>
      </c>
      <c r="AK148" s="141">
        <v>200069177</v>
      </c>
    </row>
    <row r="149" spans="1:37" x14ac:dyDescent="0.25">
      <c r="A149" t="s">
        <v>370</v>
      </c>
      <c r="B149">
        <v>9397</v>
      </c>
      <c r="C149">
        <v>32927</v>
      </c>
      <c r="D149">
        <v>2018</v>
      </c>
      <c r="E149">
        <v>181997</v>
      </c>
      <c r="F149" t="s">
        <v>228</v>
      </c>
      <c r="G149" t="s">
        <v>228</v>
      </c>
      <c r="H149">
        <v>27761</v>
      </c>
      <c r="I149">
        <v>93259</v>
      </c>
      <c r="J149">
        <v>5577</v>
      </c>
      <c r="L149">
        <v>46512</v>
      </c>
      <c r="O149">
        <v>70979</v>
      </c>
      <c r="P149">
        <v>19</v>
      </c>
      <c r="Q149">
        <v>68107</v>
      </c>
      <c r="R149">
        <v>42891</v>
      </c>
      <c r="U149">
        <v>2021</v>
      </c>
      <c r="V149">
        <v>135569</v>
      </c>
      <c r="W149" s="141"/>
      <c r="X149" s="141"/>
      <c r="Y149" s="141"/>
      <c r="Z149" s="141">
        <v>87338.262000000002</v>
      </c>
      <c r="AA149" s="141">
        <v>4965.9161541203302</v>
      </c>
      <c r="AB149" s="141">
        <v>364.46871088432499</v>
      </c>
      <c r="AC149" s="141"/>
      <c r="AD149" s="141">
        <v>31036.727254245499</v>
      </c>
      <c r="AG149" s="141"/>
      <c r="AH149" s="141"/>
      <c r="AI149" s="141"/>
      <c r="AJ149" s="141">
        <v>11864.0484</v>
      </c>
      <c r="AK149" s="141">
        <v>200039832</v>
      </c>
    </row>
    <row r="150" spans="1:37" x14ac:dyDescent="0.25">
      <c r="A150" t="s">
        <v>371</v>
      </c>
      <c r="B150">
        <v>42077</v>
      </c>
      <c r="C150">
        <v>32246</v>
      </c>
      <c r="D150">
        <v>2018</v>
      </c>
      <c r="E150">
        <v>1773547</v>
      </c>
      <c r="F150" t="s">
        <v>228</v>
      </c>
      <c r="G150" t="s">
        <v>228</v>
      </c>
      <c r="H150">
        <v>190563</v>
      </c>
      <c r="I150">
        <v>421849</v>
      </c>
      <c r="J150">
        <v>10606</v>
      </c>
      <c r="K150">
        <v>548</v>
      </c>
      <c r="L150">
        <v>185104</v>
      </c>
      <c r="O150">
        <v>307296</v>
      </c>
      <c r="P150" t="s">
        <v>228</v>
      </c>
      <c r="Q150">
        <v>430694</v>
      </c>
      <c r="R150">
        <v>864381</v>
      </c>
      <c r="T150">
        <v>137</v>
      </c>
      <c r="U150">
        <v>2021</v>
      </c>
      <c r="V150">
        <v>210962</v>
      </c>
      <c r="W150" s="141"/>
      <c r="X150" s="141">
        <v>4836.9189999999999</v>
      </c>
      <c r="Y150" s="141"/>
      <c r="Z150" s="141">
        <v>101732.693</v>
      </c>
      <c r="AA150" s="141">
        <v>1259.2950502425099</v>
      </c>
      <c r="AB150" s="141">
        <v>1291.0247493705999</v>
      </c>
      <c r="AC150" s="141"/>
      <c r="AD150" s="141">
        <v>74821.751664957599</v>
      </c>
      <c r="AG150" s="141"/>
      <c r="AH150" s="141"/>
      <c r="AI150" s="141"/>
      <c r="AJ150" s="141">
        <v>27019.9836</v>
      </c>
      <c r="AK150" s="141">
        <v>200071967</v>
      </c>
    </row>
    <row r="151" spans="1:37" x14ac:dyDescent="0.25">
      <c r="A151" t="s">
        <v>372</v>
      </c>
      <c r="B151">
        <v>45436</v>
      </c>
      <c r="C151">
        <v>37575</v>
      </c>
      <c r="D151">
        <v>2018</v>
      </c>
      <c r="E151">
        <v>1298205</v>
      </c>
      <c r="F151">
        <v>88632</v>
      </c>
      <c r="G151">
        <v>4029</v>
      </c>
      <c r="H151">
        <v>334513</v>
      </c>
      <c r="I151">
        <v>555764</v>
      </c>
      <c r="J151">
        <v>8180</v>
      </c>
      <c r="K151">
        <v>2201</v>
      </c>
      <c r="L151">
        <v>304886</v>
      </c>
      <c r="O151">
        <v>512381</v>
      </c>
      <c r="P151">
        <v>189425</v>
      </c>
      <c r="Q151">
        <v>481153</v>
      </c>
      <c r="R151">
        <v>114899</v>
      </c>
      <c r="T151">
        <v>346</v>
      </c>
      <c r="U151">
        <v>2021</v>
      </c>
      <c r="V151">
        <v>585928</v>
      </c>
      <c r="W151" s="141"/>
      <c r="X151" s="141">
        <v>1417.58117647059</v>
      </c>
      <c r="Y151" s="141">
        <v>32488</v>
      </c>
      <c r="Z151" s="141">
        <v>442698.22</v>
      </c>
      <c r="AA151" s="141">
        <v>3194.12417660853</v>
      </c>
      <c r="AB151" s="141">
        <v>1167.8531029670301</v>
      </c>
      <c r="AC151" s="141"/>
      <c r="AD151" s="141">
        <v>77323.190292205007</v>
      </c>
      <c r="AG151" s="141"/>
      <c r="AH151" s="141"/>
      <c r="AI151" s="141"/>
      <c r="AJ151" s="141">
        <v>27638.593199999999</v>
      </c>
      <c r="AK151" s="141">
        <v>200034882</v>
      </c>
    </row>
    <row r="152" spans="1:37" x14ac:dyDescent="0.25">
      <c r="A152" t="s">
        <v>373</v>
      </c>
      <c r="B152">
        <v>1065</v>
      </c>
      <c r="C152">
        <v>1996</v>
      </c>
      <c r="D152">
        <v>2018</v>
      </c>
      <c r="E152">
        <v>21246</v>
      </c>
      <c r="F152">
        <v>988</v>
      </c>
      <c r="H152">
        <v>1305</v>
      </c>
      <c r="I152">
        <v>11156</v>
      </c>
      <c r="J152">
        <v>1122</v>
      </c>
      <c r="L152">
        <v>6676</v>
      </c>
      <c r="O152">
        <v>8786</v>
      </c>
      <c r="P152">
        <v>1</v>
      </c>
      <c r="Q152">
        <v>7655</v>
      </c>
      <c r="R152">
        <v>4804</v>
      </c>
      <c r="U152">
        <v>2021</v>
      </c>
      <c r="V152">
        <v>4921</v>
      </c>
      <c r="W152" s="141"/>
      <c r="X152" s="141"/>
      <c r="Y152" s="141"/>
      <c r="Z152" s="141"/>
      <c r="AA152" s="141">
        <v>53.661766226368997</v>
      </c>
      <c r="AB152" s="141">
        <v>50.322424082437301</v>
      </c>
      <c r="AC152" s="141"/>
      <c r="AD152" s="141">
        <v>3469.2100049274</v>
      </c>
      <c r="AG152" s="141"/>
      <c r="AH152" s="141"/>
      <c r="AI152" s="141"/>
      <c r="AJ152" s="141">
        <v>1347.6851999999999</v>
      </c>
      <c r="AK152" s="141">
        <v>248400335</v>
      </c>
    </row>
    <row r="153" spans="1:37" x14ac:dyDescent="0.25">
      <c r="A153" t="s">
        <v>374</v>
      </c>
      <c r="B153">
        <v>21351</v>
      </c>
      <c r="C153">
        <v>35282</v>
      </c>
      <c r="D153">
        <v>2018</v>
      </c>
      <c r="E153">
        <v>418888</v>
      </c>
      <c r="F153">
        <v>34792</v>
      </c>
      <c r="G153">
        <v>318</v>
      </c>
      <c r="H153">
        <v>32039</v>
      </c>
      <c r="I153">
        <v>162827</v>
      </c>
      <c r="J153">
        <v>30858</v>
      </c>
      <c r="K153">
        <v>7135</v>
      </c>
      <c r="L153">
        <v>150919</v>
      </c>
      <c r="O153">
        <v>215912</v>
      </c>
      <c r="P153">
        <v>47875</v>
      </c>
      <c r="Q153">
        <v>92156</v>
      </c>
      <c r="R153">
        <v>62547</v>
      </c>
      <c r="T153">
        <v>397</v>
      </c>
      <c r="U153">
        <v>2021</v>
      </c>
      <c r="V153">
        <v>61509</v>
      </c>
      <c r="W153" s="141"/>
      <c r="X153" s="141"/>
      <c r="Y153" s="141"/>
      <c r="Z153" s="141"/>
      <c r="AA153" s="141">
        <v>5829.7308569841798</v>
      </c>
      <c r="AB153" s="141">
        <v>853.71250605718205</v>
      </c>
      <c r="AC153" s="141"/>
      <c r="AD153" s="141">
        <v>37438.066573932098</v>
      </c>
      <c r="AG153" s="141"/>
      <c r="AH153" s="141"/>
      <c r="AI153" s="141"/>
      <c r="AJ153" s="141">
        <v>17387.348399999999</v>
      </c>
      <c r="AK153" s="141">
        <v>200071199</v>
      </c>
    </row>
    <row r="154" spans="1:37" x14ac:dyDescent="0.25">
      <c r="A154" t="s">
        <v>375</v>
      </c>
      <c r="B154">
        <v>47646</v>
      </c>
      <c r="C154">
        <v>42075</v>
      </c>
      <c r="D154">
        <v>2018</v>
      </c>
      <c r="E154">
        <v>2586450</v>
      </c>
      <c r="F154">
        <v>1161823</v>
      </c>
      <c r="G154">
        <v>1197</v>
      </c>
      <c r="H154">
        <v>172613</v>
      </c>
      <c r="I154">
        <v>350440</v>
      </c>
      <c r="J154">
        <v>48058</v>
      </c>
      <c r="K154">
        <v>51573</v>
      </c>
      <c r="L154">
        <v>800745</v>
      </c>
      <c r="O154">
        <v>841711</v>
      </c>
      <c r="P154">
        <v>985406</v>
      </c>
      <c r="Q154">
        <v>535571</v>
      </c>
      <c r="R154">
        <v>223435</v>
      </c>
      <c r="T154">
        <v>326</v>
      </c>
      <c r="U154">
        <v>2021</v>
      </c>
      <c r="V154">
        <v>214915</v>
      </c>
      <c r="W154" s="141">
        <v>71931.854999999996</v>
      </c>
      <c r="X154" s="141">
        <v>7285.9629999999997</v>
      </c>
      <c r="Y154" s="141"/>
      <c r="Z154" s="141">
        <v>892.72400000000005</v>
      </c>
      <c r="AA154" s="141">
        <v>22209.727963986701</v>
      </c>
      <c r="AB154" s="141">
        <v>1831.5299027336901</v>
      </c>
      <c r="AC154" s="141"/>
      <c r="AD154" s="141">
        <v>80959.524655682893</v>
      </c>
      <c r="AG154" s="141"/>
      <c r="AH154" s="141"/>
      <c r="AI154" s="141"/>
      <c r="AJ154" s="141">
        <v>29803.7268</v>
      </c>
      <c r="AK154" s="141">
        <v>200040491</v>
      </c>
    </row>
    <row r="155" spans="1:37" x14ac:dyDescent="0.25">
      <c r="A155" t="s">
        <v>376</v>
      </c>
      <c r="B155">
        <v>6923</v>
      </c>
      <c r="C155">
        <v>17243</v>
      </c>
      <c r="D155">
        <v>2018</v>
      </c>
      <c r="E155">
        <v>227921</v>
      </c>
      <c r="F155">
        <v>14934</v>
      </c>
      <c r="G155">
        <v>130</v>
      </c>
      <c r="H155">
        <v>8521</v>
      </c>
      <c r="I155">
        <v>53136</v>
      </c>
      <c r="J155">
        <v>1947</v>
      </c>
      <c r="K155">
        <v>3357</v>
      </c>
      <c r="L155">
        <v>145897</v>
      </c>
      <c r="O155">
        <v>147108</v>
      </c>
      <c r="P155">
        <v>9194</v>
      </c>
      <c r="Q155">
        <v>39649</v>
      </c>
      <c r="R155">
        <v>31960</v>
      </c>
      <c r="T155">
        <v>10</v>
      </c>
      <c r="U155">
        <v>2021</v>
      </c>
      <c r="V155">
        <v>388986</v>
      </c>
      <c r="W155" s="141"/>
      <c r="X155" s="141"/>
      <c r="Y155" s="141"/>
      <c r="Z155" s="141">
        <v>366148.84399999998</v>
      </c>
      <c r="AA155" s="141">
        <v>389.74733228884298</v>
      </c>
      <c r="AB155" s="141">
        <v>225.13194197840599</v>
      </c>
      <c r="AC155" s="141"/>
      <c r="AD155" s="141">
        <v>16456.140282110398</v>
      </c>
      <c r="AG155" s="141"/>
      <c r="AH155" s="141"/>
      <c r="AI155" s="141"/>
      <c r="AJ155" s="141">
        <v>5766.3252000000002</v>
      </c>
      <c r="AK155" s="141">
        <v>247300676</v>
      </c>
    </row>
    <row r="156" spans="1:37" x14ac:dyDescent="0.25">
      <c r="A156" t="s">
        <v>377</v>
      </c>
      <c r="B156">
        <v>34193</v>
      </c>
      <c r="C156">
        <v>20002</v>
      </c>
      <c r="D156">
        <v>2018</v>
      </c>
      <c r="E156">
        <v>506412</v>
      </c>
      <c r="F156">
        <v>27610</v>
      </c>
      <c r="G156">
        <v>2114</v>
      </c>
      <c r="H156">
        <v>73871</v>
      </c>
      <c r="I156">
        <v>249604</v>
      </c>
      <c r="J156">
        <v>12535</v>
      </c>
      <c r="K156">
        <v>11371</v>
      </c>
      <c r="L156">
        <v>129307</v>
      </c>
      <c r="O156">
        <v>177339</v>
      </c>
      <c r="P156">
        <v>96411</v>
      </c>
      <c r="Q156">
        <v>162097</v>
      </c>
      <c r="R156">
        <v>70501</v>
      </c>
      <c r="T156">
        <v>65</v>
      </c>
      <c r="U156">
        <v>2021</v>
      </c>
      <c r="V156">
        <v>95300</v>
      </c>
      <c r="W156" s="141">
        <v>19666.311000000002</v>
      </c>
      <c r="X156" s="141"/>
      <c r="Y156" s="141"/>
      <c r="Z156" s="141">
        <v>220.75200000000001</v>
      </c>
      <c r="AA156" s="141">
        <v>5932.2641472770601</v>
      </c>
      <c r="AB156" s="141">
        <v>1436.6078267958801</v>
      </c>
      <c r="AC156" s="141"/>
      <c r="AD156" s="141">
        <v>48823.348581228704</v>
      </c>
      <c r="AG156" s="141"/>
      <c r="AH156" s="141"/>
      <c r="AI156" s="141"/>
      <c r="AJ156" s="141">
        <v>19221.083999999999</v>
      </c>
      <c r="AK156" s="141">
        <v>200041366</v>
      </c>
    </row>
    <row r="157" spans="1:37" x14ac:dyDescent="0.25">
      <c r="A157" t="s">
        <v>378</v>
      </c>
      <c r="B157">
        <v>14664</v>
      </c>
      <c r="C157">
        <v>17038</v>
      </c>
      <c r="D157">
        <v>2018</v>
      </c>
      <c r="E157">
        <v>399573</v>
      </c>
      <c r="F157">
        <v>22852</v>
      </c>
      <c r="G157">
        <v>188</v>
      </c>
      <c r="H157">
        <v>24530</v>
      </c>
      <c r="I157">
        <v>113619</v>
      </c>
      <c r="J157">
        <v>6152</v>
      </c>
      <c r="K157">
        <v>763</v>
      </c>
      <c r="L157">
        <v>231467</v>
      </c>
      <c r="O157">
        <v>242894</v>
      </c>
      <c r="P157">
        <v>19787</v>
      </c>
      <c r="Q157">
        <v>80330</v>
      </c>
      <c r="R157">
        <v>56504</v>
      </c>
      <c r="T157">
        <v>58</v>
      </c>
      <c r="U157">
        <v>2021</v>
      </c>
      <c r="V157">
        <v>172793</v>
      </c>
      <c r="W157" s="141"/>
      <c r="X157" s="141">
        <v>851.27</v>
      </c>
      <c r="Y157" s="141"/>
      <c r="Z157" s="141">
        <v>131133.51199999999</v>
      </c>
      <c r="AA157" s="141">
        <v>643.17066475289005</v>
      </c>
      <c r="AB157" s="141">
        <v>543.88381682544104</v>
      </c>
      <c r="AC157" s="141"/>
      <c r="AD157" s="141">
        <v>29016.280990003699</v>
      </c>
      <c r="AG157" s="141"/>
      <c r="AH157" s="141"/>
      <c r="AI157" s="141"/>
      <c r="AJ157" s="141">
        <v>10604.736000000001</v>
      </c>
      <c r="AK157" s="141">
        <v>200029999</v>
      </c>
    </row>
    <row r="158" spans="1:37" x14ac:dyDescent="0.25">
      <c r="A158" t="s">
        <v>379</v>
      </c>
      <c r="B158">
        <v>32618</v>
      </c>
      <c r="C158">
        <v>17081</v>
      </c>
      <c r="D158">
        <v>2018</v>
      </c>
      <c r="E158">
        <v>663563</v>
      </c>
      <c r="F158">
        <v>213233</v>
      </c>
      <c r="G158">
        <v>4783</v>
      </c>
      <c r="H158">
        <v>88068</v>
      </c>
      <c r="I158">
        <v>230032</v>
      </c>
      <c r="J158">
        <v>22777</v>
      </c>
      <c r="K158">
        <v>6075</v>
      </c>
      <c r="L158">
        <v>98594</v>
      </c>
      <c r="O158">
        <v>174811</v>
      </c>
      <c r="P158">
        <v>206925</v>
      </c>
      <c r="Q158">
        <v>220605</v>
      </c>
      <c r="R158">
        <v>61131</v>
      </c>
      <c r="T158">
        <v>91</v>
      </c>
      <c r="U158">
        <v>2021</v>
      </c>
      <c r="V158">
        <v>109332</v>
      </c>
      <c r="W158" s="141"/>
      <c r="X158" s="141">
        <v>4701.68</v>
      </c>
      <c r="Y158" s="141"/>
      <c r="Z158" s="141">
        <v>37508.83</v>
      </c>
      <c r="AA158" s="141">
        <v>5803.6931556160998</v>
      </c>
      <c r="AB158" s="141">
        <v>1069.7475382800801</v>
      </c>
      <c r="AC158" s="141"/>
      <c r="AD158" s="141">
        <v>44562.117208970798</v>
      </c>
      <c r="AG158" s="141"/>
      <c r="AH158" s="141"/>
      <c r="AI158" s="141"/>
      <c r="AJ158" s="141">
        <v>15686.172</v>
      </c>
      <c r="AK158" s="141">
        <v>247400740</v>
      </c>
    </row>
    <row r="159" spans="1:37" x14ac:dyDescent="0.25">
      <c r="A159" t="s">
        <v>380</v>
      </c>
      <c r="B159">
        <v>44618</v>
      </c>
      <c r="C159">
        <v>59619</v>
      </c>
      <c r="D159">
        <v>2018</v>
      </c>
      <c r="E159">
        <v>1284810</v>
      </c>
      <c r="F159" t="s">
        <v>228</v>
      </c>
      <c r="G159" t="s">
        <v>228</v>
      </c>
      <c r="H159">
        <v>78179</v>
      </c>
      <c r="I159">
        <v>300033</v>
      </c>
      <c r="J159">
        <v>37438</v>
      </c>
      <c r="K159">
        <v>18441</v>
      </c>
      <c r="L159">
        <v>535310</v>
      </c>
      <c r="N159">
        <v>9364</v>
      </c>
      <c r="O159">
        <v>626172</v>
      </c>
      <c r="P159" t="s">
        <v>228</v>
      </c>
      <c r="Q159">
        <v>252590</v>
      </c>
      <c r="R159">
        <v>302772</v>
      </c>
      <c r="T159">
        <v>190</v>
      </c>
      <c r="U159">
        <v>2021</v>
      </c>
      <c r="V159">
        <v>539663</v>
      </c>
      <c r="W159" s="141"/>
      <c r="X159" s="141">
        <v>14178.166666666701</v>
      </c>
      <c r="Y159" s="141"/>
      <c r="Z159" s="141">
        <v>388345.625</v>
      </c>
      <c r="AA159" s="141">
        <v>15925.1472776262</v>
      </c>
      <c r="AB159" s="141">
        <v>1786.8898672071</v>
      </c>
      <c r="AC159" s="141"/>
      <c r="AD159" s="141">
        <v>90330.205559586902</v>
      </c>
      <c r="AG159" s="141"/>
      <c r="AH159" s="141"/>
      <c r="AI159" s="141"/>
      <c r="AJ159" s="141">
        <v>29096.7444</v>
      </c>
      <c r="AK159" s="141">
        <v>200070431</v>
      </c>
    </row>
    <row r="160" spans="1:37" x14ac:dyDescent="0.25">
      <c r="A160" t="s">
        <v>381</v>
      </c>
      <c r="B160">
        <v>33906</v>
      </c>
      <c r="C160">
        <v>91139</v>
      </c>
      <c r="D160">
        <v>2018</v>
      </c>
      <c r="E160">
        <v>1195861</v>
      </c>
      <c r="F160">
        <v>267939</v>
      </c>
      <c r="G160">
        <v>2294</v>
      </c>
      <c r="H160">
        <v>100156</v>
      </c>
      <c r="I160">
        <v>300257</v>
      </c>
      <c r="J160">
        <v>49420</v>
      </c>
      <c r="K160">
        <v>6938</v>
      </c>
      <c r="L160">
        <v>468858</v>
      </c>
      <c r="O160">
        <v>571035</v>
      </c>
      <c r="P160">
        <v>243528</v>
      </c>
      <c r="Q160">
        <v>235882</v>
      </c>
      <c r="R160">
        <v>144208</v>
      </c>
      <c r="T160">
        <v>1208</v>
      </c>
      <c r="U160">
        <v>2021</v>
      </c>
      <c r="V160">
        <v>165252</v>
      </c>
      <c r="W160" s="141">
        <v>1454.4079999999999</v>
      </c>
      <c r="X160" s="141">
        <v>9818.0730000000003</v>
      </c>
      <c r="Y160" s="141">
        <v>18861</v>
      </c>
      <c r="Z160" s="141">
        <v>13466.732</v>
      </c>
      <c r="AA160" s="141">
        <v>11361.8545846508</v>
      </c>
      <c r="AB160" s="141">
        <v>1281.8179419346</v>
      </c>
      <c r="AC160" s="141"/>
      <c r="AD160" s="141">
        <v>78651.619769464902</v>
      </c>
      <c r="AG160" s="141"/>
      <c r="AH160" s="141"/>
      <c r="AI160" s="141"/>
      <c r="AJ160" s="141">
        <v>30356.056799999998</v>
      </c>
      <c r="AK160" s="141">
        <v>200071389</v>
      </c>
    </row>
    <row r="161" spans="1:37" x14ac:dyDescent="0.25">
      <c r="A161" t="s">
        <v>382</v>
      </c>
      <c r="B161">
        <v>44639</v>
      </c>
      <c r="C161">
        <v>53981</v>
      </c>
      <c r="D161">
        <v>2018</v>
      </c>
      <c r="E161">
        <v>1318516</v>
      </c>
      <c r="F161" t="s">
        <v>228</v>
      </c>
      <c r="G161" t="s">
        <v>228</v>
      </c>
      <c r="H161">
        <v>188027</v>
      </c>
      <c r="I161">
        <v>352196</v>
      </c>
      <c r="J161">
        <v>61003</v>
      </c>
      <c r="K161">
        <v>15949</v>
      </c>
      <c r="L161">
        <v>605369</v>
      </c>
      <c r="O161">
        <v>675021</v>
      </c>
      <c r="P161" t="s">
        <v>228</v>
      </c>
      <c r="Q161">
        <v>315743</v>
      </c>
      <c r="R161">
        <v>149884</v>
      </c>
      <c r="T161">
        <v>425</v>
      </c>
      <c r="U161">
        <v>2021</v>
      </c>
      <c r="V161">
        <v>115144</v>
      </c>
      <c r="W161" s="141"/>
      <c r="X161" s="141">
        <v>3855.6709999999998</v>
      </c>
      <c r="Y161" s="141"/>
      <c r="Z161" s="141">
        <v>312.14800000000002</v>
      </c>
      <c r="AA161" s="141">
        <v>3561.92723281093</v>
      </c>
      <c r="AB161" s="141">
        <v>1634.37317286848</v>
      </c>
      <c r="AC161" s="141"/>
      <c r="AD161" s="141">
        <v>74584.063132298499</v>
      </c>
      <c r="AG161" s="141"/>
      <c r="AH161" s="141"/>
      <c r="AI161" s="141"/>
      <c r="AJ161" s="141">
        <v>31195.598399999999</v>
      </c>
      <c r="AK161" s="141">
        <v>200067817</v>
      </c>
    </row>
    <row r="162" spans="1:37" x14ac:dyDescent="0.25">
      <c r="A162" t="s">
        <v>383</v>
      </c>
      <c r="B162">
        <v>8271</v>
      </c>
      <c r="C162">
        <v>32463</v>
      </c>
      <c r="D162">
        <v>2018</v>
      </c>
      <c r="E162">
        <v>172450</v>
      </c>
      <c r="F162" t="s">
        <v>228</v>
      </c>
      <c r="G162" t="s">
        <v>228</v>
      </c>
      <c r="H162">
        <v>14384</v>
      </c>
      <c r="I162">
        <v>81524</v>
      </c>
      <c r="J162">
        <v>11709</v>
      </c>
      <c r="L162">
        <v>44903</v>
      </c>
      <c r="O162">
        <v>74725</v>
      </c>
      <c r="P162">
        <v>15672</v>
      </c>
      <c r="Q162">
        <v>46595</v>
      </c>
      <c r="R162">
        <v>35453</v>
      </c>
      <c r="T162">
        <v>6</v>
      </c>
      <c r="U162">
        <v>2021</v>
      </c>
      <c r="V162">
        <v>358315</v>
      </c>
      <c r="W162" s="141"/>
      <c r="X162" s="141">
        <v>300.613333333333</v>
      </c>
      <c r="Y162" s="141"/>
      <c r="Z162" s="141">
        <v>319195.853</v>
      </c>
      <c r="AA162" s="141">
        <v>3078.6258405058802</v>
      </c>
      <c r="AB162" s="141">
        <v>338.24426263558598</v>
      </c>
      <c r="AC162" s="141"/>
      <c r="AD162" s="141">
        <v>25769.199790302999</v>
      </c>
      <c r="AG162" s="141"/>
      <c r="AH162" s="141"/>
      <c r="AI162" s="141"/>
      <c r="AJ162" s="141">
        <v>9632.6352000000006</v>
      </c>
      <c r="AK162" s="141">
        <v>241501055</v>
      </c>
    </row>
    <row r="163" spans="1:37" x14ac:dyDescent="0.25">
      <c r="A163" t="s">
        <v>384</v>
      </c>
      <c r="B163">
        <v>36628</v>
      </c>
      <c r="C163">
        <v>62441</v>
      </c>
      <c r="D163">
        <v>2018</v>
      </c>
      <c r="E163">
        <v>1384073</v>
      </c>
      <c r="F163" t="s">
        <v>228</v>
      </c>
      <c r="G163" t="s">
        <v>228</v>
      </c>
      <c r="H163">
        <v>135703</v>
      </c>
      <c r="I163">
        <v>342325</v>
      </c>
      <c r="J163">
        <v>21000</v>
      </c>
      <c r="K163">
        <v>981</v>
      </c>
      <c r="L163">
        <v>389813</v>
      </c>
      <c r="O163">
        <v>440170</v>
      </c>
      <c r="P163">
        <v>473142</v>
      </c>
      <c r="Q163">
        <v>320826</v>
      </c>
      <c r="R163">
        <v>146236</v>
      </c>
      <c r="T163">
        <v>3699</v>
      </c>
      <c r="U163">
        <v>2021</v>
      </c>
      <c r="V163">
        <v>168569</v>
      </c>
      <c r="W163" s="141"/>
      <c r="X163" s="141">
        <v>762.89333333333298</v>
      </c>
      <c r="Y163" s="141"/>
      <c r="Z163" s="141">
        <v>36946.749000000003</v>
      </c>
      <c r="AA163" s="141">
        <v>5745.5174422385098</v>
      </c>
      <c r="AB163" s="141">
        <v>1312.7389197483201</v>
      </c>
      <c r="AC163" s="141"/>
      <c r="AD163" s="141">
        <v>89953.993559129594</v>
      </c>
      <c r="AG163" s="141"/>
      <c r="AH163" s="141"/>
      <c r="AI163" s="141"/>
      <c r="AJ163" s="141">
        <v>33846.782399999996</v>
      </c>
      <c r="AK163" s="141">
        <v>200070712</v>
      </c>
    </row>
    <row r="164" spans="1:37" x14ac:dyDescent="0.25">
      <c r="A164" t="s">
        <v>385</v>
      </c>
      <c r="B164">
        <v>20959</v>
      </c>
      <c r="C164">
        <v>27369</v>
      </c>
      <c r="D164">
        <v>2018</v>
      </c>
      <c r="E164">
        <v>725545</v>
      </c>
      <c r="F164">
        <v>279190</v>
      </c>
      <c r="G164">
        <v>363</v>
      </c>
      <c r="H164">
        <v>25628</v>
      </c>
      <c r="I164">
        <v>171033</v>
      </c>
      <c r="J164">
        <v>21004</v>
      </c>
      <c r="K164">
        <v>4561</v>
      </c>
      <c r="L164">
        <v>223765</v>
      </c>
      <c r="O164">
        <v>294663</v>
      </c>
      <c r="P164">
        <v>5</v>
      </c>
      <c r="Q164">
        <v>361270</v>
      </c>
      <c r="R164">
        <v>69589</v>
      </c>
      <c r="T164">
        <v>19</v>
      </c>
      <c r="U164">
        <v>2021</v>
      </c>
      <c r="V164">
        <v>572051</v>
      </c>
      <c r="W164" s="141"/>
      <c r="X164" s="141">
        <v>4454.0600000000004</v>
      </c>
      <c r="Y164" s="141"/>
      <c r="Z164" s="141">
        <v>501327.95400000003</v>
      </c>
      <c r="AA164" s="141">
        <v>9291.1826483244604</v>
      </c>
      <c r="AB164" s="141">
        <v>832.26689441837595</v>
      </c>
      <c r="AC164" s="141"/>
      <c r="AD164" s="141">
        <v>41343.075404857103</v>
      </c>
      <c r="AG164" s="141"/>
      <c r="AH164" s="141"/>
      <c r="AI164" s="141"/>
      <c r="AJ164" s="141">
        <v>14802.444</v>
      </c>
      <c r="AK164" s="141">
        <v>200070852</v>
      </c>
    </row>
    <row r="165" spans="1:37" x14ac:dyDescent="0.25">
      <c r="A165" t="s">
        <v>386</v>
      </c>
      <c r="B165">
        <v>6115</v>
      </c>
      <c r="C165">
        <v>9202</v>
      </c>
      <c r="D165">
        <v>2018</v>
      </c>
      <c r="E165">
        <v>96169</v>
      </c>
      <c r="F165">
        <v>1762</v>
      </c>
      <c r="G165">
        <v>2193</v>
      </c>
      <c r="H165">
        <v>11450</v>
      </c>
      <c r="I165">
        <v>51093</v>
      </c>
      <c r="J165">
        <v>2661</v>
      </c>
      <c r="L165">
        <v>27009</v>
      </c>
      <c r="O165">
        <v>43031</v>
      </c>
      <c r="P165">
        <v>307</v>
      </c>
      <c r="Q165">
        <v>30698</v>
      </c>
      <c r="R165">
        <v>22133</v>
      </c>
      <c r="U165">
        <v>2021</v>
      </c>
      <c r="V165">
        <v>38701</v>
      </c>
      <c r="W165" s="141"/>
      <c r="X165" s="141"/>
      <c r="Y165" s="141"/>
      <c r="Z165" s="141"/>
      <c r="AA165" s="141">
        <v>15870.402092322</v>
      </c>
      <c r="AB165" s="141">
        <v>245.91628492057001</v>
      </c>
      <c r="AC165" s="141"/>
      <c r="AD165" s="141">
        <v>16310.657244084199</v>
      </c>
      <c r="AG165" s="141"/>
      <c r="AH165" s="141"/>
      <c r="AI165" s="141"/>
      <c r="AJ165" s="141">
        <v>6274.4687999999996</v>
      </c>
      <c r="AK165" s="141">
        <v>240700617</v>
      </c>
    </row>
    <row r="166" spans="1:37" x14ac:dyDescent="0.25">
      <c r="A166" t="s">
        <v>387</v>
      </c>
      <c r="B166">
        <v>20805</v>
      </c>
      <c r="C166">
        <v>15758</v>
      </c>
      <c r="D166">
        <v>2018</v>
      </c>
      <c r="E166">
        <v>333272</v>
      </c>
      <c r="F166">
        <v>22880</v>
      </c>
      <c r="G166">
        <v>248</v>
      </c>
      <c r="H166">
        <v>38914</v>
      </c>
      <c r="I166">
        <v>161236</v>
      </c>
      <c r="J166">
        <v>14341</v>
      </c>
      <c r="K166">
        <v>23605</v>
      </c>
      <c r="L166">
        <v>72049</v>
      </c>
      <c r="O166">
        <v>110444</v>
      </c>
      <c r="P166">
        <v>61189</v>
      </c>
      <c r="Q166">
        <v>113962</v>
      </c>
      <c r="R166">
        <v>47395</v>
      </c>
      <c r="T166">
        <v>281</v>
      </c>
      <c r="U166">
        <v>2021</v>
      </c>
      <c r="V166">
        <v>64196</v>
      </c>
      <c r="W166" s="141"/>
      <c r="X166" s="141"/>
      <c r="Y166" s="141"/>
      <c r="Z166" s="141">
        <v>17056.653999999999</v>
      </c>
      <c r="AA166" s="141">
        <v>980.79359322207301</v>
      </c>
      <c r="AB166" s="141">
        <v>812.43691501049705</v>
      </c>
      <c r="AC166" s="141"/>
      <c r="AD166" s="141">
        <v>32995.816827507399</v>
      </c>
      <c r="AG166" s="141"/>
      <c r="AH166" s="141"/>
      <c r="AI166" s="141"/>
      <c r="AJ166" s="141">
        <v>12350.0988</v>
      </c>
      <c r="AK166" s="141">
        <v>200070118</v>
      </c>
    </row>
    <row r="167" spans="1:37" x14ac:dyDescent="0.25">
      <c r="A167" t="s">
        <v>388</v>
      </c>
      <c r="B167">
        <v>12396</v>
      </c>
      <c r="C167">
        <v>51009</v>
      </c>
      <c r="D167">
        <v>2018</v>
      </c>
      <c r="E167">
        <v>261762</v>
      </c>
      <c r="F167">
        <v>32745</v>
      </c>
      <c r="G167">
        <v>310</v>
      </c>
      <c r="H167">
        <v>32785</v>
      </c>
      <c r="I167">
        <v>131724</v>
      </c>
      <c r="J167">
        <v>11042</v>
      </c>
      <c r="L167">
        <v>53156</v>
      </c>
      <c r="N167">
        <v>3138</v>
      </c>
      <c r="O167">
        <v>114818</v>
      </c>
      <c r="P167">
        <v>53</v>
      </c>
      <c r="Q167">
        <v>80073</v>
      </c>
      <c r="R167">
        <v>63660</v>
      </c>
      <c r="T167">
        <v>20</v>
      </c>
      <c r="U167">
        <v>2021</v>
      </c>
      <c r="V167">
        <v>104323</v>
      </c>
      <c r="W167" s="141">
        <v>29493.989000000001</v>
      </c>
      <c r="X167" s="141"/>
      <c r="Y167" s="141"/>
      <c r="Z167" s="141">
        <v>8623.5439999999999</v>
      </c>
      <c r="AA167" s="141">
        <v>2814.5143783276899</v>
      </c>
      <c r="AB167" s="141">
        <v>476.10033252356402</v>
      </c>
      <c r="AC167" s="141"/>
      <c r="AD167" s="141">
        <v>48222.857581584802</v>
      </c>
      <c r="AG167" s="141"/>
      <c r="AH167" s="141"/>
      <c r="AI167" s="141"/>
      <c r="AJ167" s="141">
        <v>14691.977999999999</v>
      </c>
      <c r="AK167" s="141">
        <v>200041465</v>
      </c>
    </row>
    <row r="168" spans="1:37" x14ac:dyDescent="0.25">
      <c r="A168" t="s">
        <v>389</v>
      </c>
      <c r="B168">
        <v>12278</v>
      </c>
      <c r="C168">
        <v>8811</v>
      </c>
      <c r="D168">
        <v>2018</v>
      </c>
      <c r="E168">
        <v>339377</v>
      </c>
      <c r="F168">
        <v>36466</v>
      </c>
      <c r="G168">
        <v>636</v>
      </c>
      <c r="H168">
        <v>30777</v>
      </c>
      <c r="I168">
        <v>96517</v>
      </c>
      <c r="J168">
        <v>12178</v>
      </c>
      <c r="K168">
        <v>2317</v>
      </c>
      <c r="L168">
        <v>160487</v>
      </c>
      <c r="O168">
        <v>179495</v>
      </c>
      <c r="P168">
        <v>18248</v>
      </c>
      <c r="Q168">
        <v>97526</v>
      </c>
      <c r="R168">
        <v>43993</v>
      </c>
      <c r="T168">
        <v>114</v>
      </c>
      <c r="U168">
        <v>2021</v>
      </c>
      <c r="V168">
        <v>90294</v>
      </c>
      <c r="W168" s="141"/>
      <c r="X168" s="141"/>
      <c r="Y168" s="141"/>
      <c r="Z168" s="141">
        <v>55040.084000000003</v>
      </c>
      <c r="AA168" s="141">
        <v>1102.9560416727199</v>
      </c>
      <c r="AB168" s="141">
        <v>494.814612189321</v>
      </c>
      <c r="AC168" s="141"/>
      <c r="AD168" s="141">
        <v>24819.341757674101</v>
      </c>
      <c r="AG168" s="141"/>
      <c r="AH168" s="141"/>
      <c r="AI168" s="141"/>
      <c r="AJ168" s="141">
        <v>8837.2800000000007</v>
      </c>
      <c r="AK168" s="141">
        <v>247300528</v>
      </c>
    </row>
    <row r="169" spans="1:37" x14ac:dyDescent="0.25">
      <c r="A169" t="s">
        <v>390</v>
      </c>
      <c r="B169">
        <v>9090</v>
      </c>
      <c r="C169">
        <v>40032</v>
      </c>
      <c r="D169">
        <v>2018</v>
      </c>
      <c r="E169">
        <v>526641</v>
      </c>
      <c r="F169">
        <v>8528</v>
      </c>
      <c r="G169">
        <v>782</v>
      </c>
      <c r="H169">
        <v>282199</v>
      </c>
      <c r="I169">
        <v>176166</v>
      </c>
      <c r="J169">
        <v>1136</v>
      </c>
      <c r="K169">
        <v>291</v>
      </c>
      <c r="L169">
        <v>57538</v>
      </c>
      <c r="O169">
        <v>179202</v>
      </c>
      <c r="P169">
        <v>1</v>
      </c>
      <c r="Q169">
        <v>293291</v>
      </c>
      <c r="R169">
        <v>54140</v>
      </c>
      <c r="T169">
        <v>6</v>
      </c>
      <c r="U169">
        <v>2021</v>
      </c>
      <c r="V169">
        <v>406542</v>
      </c>
      <c r="W169" s="141"/>
      <c r="X169" s="141">
        <v>0</v>
      </c>
      <c r="Y169" s="141"/>
      <c r="Z169" s="141">
        <v>350511.61499999999</v>
      </c>
      <c r="AA169" s="141">
        <v>599.69391972065796</v>
      </c>
      <c r="AB169" s="141">
        <v>273.02791945714102</v>
      </c>
      <c r="AC169" s="141"/>
      <c r="AD169" s="141">
        <v>44641.210784424802</v>
      </c>
      <c r="AG169" s="141"/>
      <c r="AH169" s="141"/>
      <c r="AI169" s="141"/>
      <c r="AJ169" s="141">
        <v>10516.3632</v>
      </c>
      <c r="AK169" s="141">
        <v>200040798</v>
      </c>
    </row>
    <row r="170" spans="1:37" x14ac:dyDescent="0.25">
      <c r="A170" t="s">
        <v>391</v>
      </c>
      <c r="B170">
        <v>122</v>
      </c>
      <c r="C170">
        <v>2927</v>
      </c>
      <c r="D170">
        <v>2018</v>
      </c>
      <c r="E170">
        <v>3456</v>
      </c>
      <c r="H170">
        <v>30</v>
      </c>
      <c r="I170">
        <v>1469</v>
      </c>
      <c r="J170">
        <v>792</v>
      </c>
      <c r="L170">
        <v>1165</v>
      </c>
      <c r="O170">
        <v>2045</v>
      </c>
      <c r="Q170">
        <v>653</v>
      </c>
      <c r="R170">
        <v>758</v>
      </c>
      <c r="U170">
        <v>2021</v>
      </c>
      <c r="V170">
        <v>8416</v>
      </c>
      <c r="W170" s="141"/>
      <c r="X170" s="141"/>
      <c r="Y170" s="141"/>
      <c r="Z170" s="141"/>
      <c r="AA170" s="141">
        <v>7722.8434635707899</v>
      </c>
      <c r="AB170" s="141">
        <v>7.1549953707362102</v>
      </c>
      <c r="AC170" s="141"/>
      <c r="AD170" s="141">
        <v>487.09713994606102</v>
      </c>
      <c r="AG170" s="141"/>
      <c r="AH170" s="141"/>
      <c r="AI170" s="141"/>
      <c r="AJ170" s="141">
        <v>198.83879999999999</v>
      </c>
      <c r="AK170" s="141">
        <v>200035723</v>
      </c>
    </row>
    <row r="171" spans="1:37" x14ac:dyDescent="0.25">
      <c r="A171" t="s">
        <v>392</v>
      </c>
      <c r="B171">
        <v>295821</v>
      </c>
      <c r="C171">
        <v>30063</v>
      </c>
      <c r="D171">
        <v>2018</v>
      </c>
      <c r="E171">
        <v>7263740</v>
      </c>
      <c r="F171">
        <v>2032610</v>
      </c>
      <c r="G171">
        <v>54757</v>
      </c>
      <c r="H171">
        <v>1222224</v>
      </c>
      <c r="I171">
        <v>2121751</v>
      </c>
      <c r="J171">
        <v>10260</v>
      </c>
      <c r="K171">
        <v>26658</v>
      </c>
      <c r="L171">
        <v>1795481</v>
      </c>
      <c r="N171">
        <v>98538</v>
      </c>
      <c r="O171">
        <v>2118886</v>
      </c>
      <c r="P171">
        <v>3053407</v>
      </c>
      <c r="Q171">
        <v>1498722</v>
      </c>
      <c r="R171">
        <v>488467</v>
      </c>
      <c r="T171">
        <v>5720</v>
      </c>
      <c r="U171">
        <v>2021</v>
      </c>
      <c r="V171">
        <v>521113</v>
      </c>
      <c r="W171" s="141"/>
      <c r="X171" s="141">
        <v>22558.3511111111</v>
      </c>
      <c r="Y171" s="141">
        <v>107281</v>
      </c>
      <c r="Z171" s="141"/>
      <c r="AA171" s="141">
        <v>12730.238795417399</v>
      </c>
      <c r="AB171" s="141">
        <v>7479.4001378600296</v>
      </c>
      <c r="AC171" s="141"/>
      <c r="AD171" s="141">
        <v>260001.82990130101</v>
      </c>
      <c r="AG171" s="141"/>
      <c r="AH171" s="141"/>
      <c r="AI171" s="141"/>
      <c r="AJ171" s="141">
        <v>111062.51639999999</v>
      </c>
      <c r="AK171" s="141">
        <v>246300701</v>
      </c>
    </row>
    <row r="172" spans="1:37" x14ac:dyDescent="0.25">
      <c r="A172" t="s">
        <v>393</v>
      </c>
      <c r="B172">
        <v>448457</v>
      </c>
      <c r="C172">
        <v>54554</v>
      </c>
      <c r="D172">
        <v>2018</v>
      </c>
      <c r="E172">
        <v>9484594</v>
      </c>
      <c r="F172">
        <v>2999020</v>
      </c>
      <c r="G172">
        <v>214400</v>
      </c>
      <c r="H172">
        <v>1685245</v>
      </c>
      <c r="I172">
        <v>2852720</v>
      </c>
      <c r="J172">
        <v>11334</v>
      </c>
      <c r="K172">
        <v>65385</v>
      </c>
      <c r="L172">
        <v>1656490</v>
      </c>
      <c r="N172">
        <v>723988</v>
      </c>
      <c r="O172">
        <v>2190220</v>
      </c>
      <c r="P172" t="s">
        <v>228</v>
      </c>
      <c r="Q172">
        <v>3526518</v>
      </c>
      <c r="R172">
        <v>503201</v>
      </c>
      <c r="S172">
        <v>55831</v>
      </c>
      <c r="T172" t="s">
        <v>228</v>
      </c>
      <c r="U172">
        <v>2021</v>
      </c>
      <c r="V172">
        <v>1695390</v>
      </c>
      <c r="W172" s="141"/>
      <c r="X172" s="141">
        <v>20548.667000000001</v>
      </c>
      <c r="Y172" s="141">
        <v>362326</v>
      </c>
      <c r="Z172" s="141">
        <v>873044.73499999999</v>
      </c>
      <c r="AA172" s="141">
        <v>15409.5297895966</v>
      </c>
      <c r="AB172" s="141">
        <v>9549.8555963530507</v>
      </c>
      <c r="AC172" s="141"/>
      <c r="AD172" s="141">
        <v>303046.75871256797</v>
      </c>
      <c r="AG172" s="141"/>
      <c r="AH172" s="141"/>
      <c r="AI172" s="141"/>
      <c r="AJ172" s="141">
        <v>85898.361600000004</v>
      </c>
      <c r="AK172" s="141">
        <v>200040715</v>
      </c>
    </row>
    <row r="173" spans="1:37" x14ac:dyDescent="0.25">
      <c r="A173" t="s">
        <v>394</v>
      </c>
      <c r="B173">
        <v>1416545</v>
      </c>
      <c r="C173">
        <v>58155</v>
      </c>
      <c r="D173">
        <v>2018</v>
      </c>
      <c r="E173">
        <v>32829762</v>
      </c>
      <c r="F173">
        <v>10848563</v>
      </c>
      <c r="G173">
        <v>196908</v>
      </c>
      <c r="H173">
        <v>6491853</v>
      </c>
      <c r="I173">
        <v>8764927</v>
      </c>
      <c r="J173">
        <v>24715</v>
      </c>
      <c r="K173">
        <v>190937</v>
      </c>
      <c r="L173">
        <v>6311858</v>
      </c>
      <c r="N173">
        <v>1092707</v>
      </c>
      <c r="O173" t="s">
        <v>228</v>
      </c>
      <c r="P173">
        <v>14207861</v>
      </c>
      <c r="Q173">
        <v>8699012</v>
      </c>
      <c r="R173">
        <v>1346324</v>
      </c>
      <c r="S173">
        <v>7173</v>
      </c>
      <c r="T173">
        <v>13236</v>
      </c>
      <c r="U173">
        <v>2021</v>
      </c>
      <c r="V173">
        <v>2334486</v>
      </c>
      <c r="W173" s="141"/>
      <c r="X173" s="141">
        <v>6331.3530000000001</v>
      </c>
      <c r="Y173" s="141">
        <v>583208</v>
      </c>
      <c r="Z173" s="141">
        <v>800707.147</v>
      </c>
      <c r="AA173" s="141">
        <v>67148.110848458295</v>
      </c>
      <c r="AB173" s="141">
        <v>25476.347852638901</v>
      </c>
      <c r="AC173" s="141"/>
      <c r="AD173" s="141">
        <v>631788.12446985801</v>
      </c>
      <c r="AG173" s="141"/>
      <c r="AH173" s="141"/>
      <c r="AI173" s="141"/>
      <c r="AJ173" s="141">
        <v>219827.34</v>
      </c>
      <c r="AK173" s="141">
        <v>200046977</v>
      </c>
    </row>
    <row r="174" spans="1:37" x14ac:dyDescent="0.25">
      <c r="A174" t="s">
        <v>395</v>
      </c>
      <c r="B174">
        <v>406868</v>
      </c>
      <c r="C174">
        <v>72350</v>
      </c>
      <c r="D174">
        <v>2018</v>
      </c>
      <c r="E174">
        <v>8497012</v>
      </c>
      <c r="F174">
        <v>1310821</v>
      </c>
      <c r="G174">
        <v>140696</v>
      </c>
      <c r="H174">
        <v>1690946</v>
      </c>
      <c r="I174">
        <v>3053098</v>
      </c>
      <c r="J174">
        <v>44369</v>
      </c>
      <c r="K174">
        <v>31841</v>
      </c>
      <c r="L174">
        <v>2225241</v>
      </c>
      <c r="N174">
        <v>206486</v>
      </c>
      <c r="O174">
        <v>2538420</v>
      </c>
      <c r="P174" t="s">
        <v>228</v>
      </c>
      <c r="Q174">
        <v>1977453</v>
      </c>
      <c r="R174">
        <v>674673</v>
      </c>
      <c r="S174">
        <v>110091</v>
      </c>
      <c r="T174">
        <v>5534</v>
      </c>
      <c r="U174">
        <v>2021</v>
      </c>
      <c r="V174">
        <v>530400</v>
      </c>
      <c r="W174" s="141"/>
      <c r="X174" s="141">
        <v>82415.188888888893</v>
      </c>
      <c r="Y174" s="141"/>
      <c r="Z174" s="141">
        <v>2525.8670000000002</v>
      </c>
      <c r="AA174" s="141">
        <v>17876.7941127165</v>
      </c>
      <c r="AB174" s="141">
        <v>9691.2374061745104</v>
      </c>
      <c r="AC174" s="141"/>
      <c r="AD174" s="141">
        <v>302365.91490372102</v>
      </c>
      <c r="AG174" s="141"/>
      <c r="AH174" s="141"/>
      <c r="AI174" s="141"/>
      <c r="AJ174" s="141">
        <v>115525.3428</v>
      </c>
      <c r="AK174" s="141">
        <v>244200770</v>
      </c>
    </row>
    <row r="175" spans="1:37" x14ac:dyDescent="0.25">
      <c r="A175" t="s">
        <v>396</v>
      </c>
      <c r="B175">
        <f>B176/171</f>
        <v>47243.57894736842</v>
      </c>
      <c r="C175">
        <f>C176/171</f>
        <v>40794.730994152043</v>
      </c>
      <c r="D175">
        <v>2018</v>
      </c>
      <c r="E175">
        <f t="shared" ref="E175:T175" si="0">E176/171</f>
        <v>1233923.783625731</v>
      </c>
      <c r="F175">
        <f t="shared" si="0"/>
        <v>212519.14035087719</v>
      </c>
      <c r="G175">
        <f t="shared" si="0"/>
        <v>6903.8245614035086</v>
      </c>
      <c r="H175">
        <f t="shared" si="0"/>
        <v>180891.22222222222</v>
      </c>
      <c r="I175">
        <f t="shared" si="0"/>
        <v>362695.33918128657</v>
      </c>
      <c r="J175">
        <f t="shared" si="0"/>
        <v>21049.070175438595</v>
      </c>
      <c r="K175">
        <f t="shared" si="0"/>
        <v>9232.8771929824561</v>
      </c>
      <c r="L175">
        <f t="shared" si="0"/>
        <v>361384.87719298247</v>
      </c>
      <c r="M175">
        <f t="shared" si="0"/>
        <v>0</v>
      </c>
      <c r="N175">
        <f t="shared" si="0"/>
        <v>19084.900584795323</v>
      </c>
      <c r="O175">
        <f t="shared" si="0"/>
        <v>399920.31578947371</v>
      </c>
      <c r="P175">
        <f t="shared" si="0"/>
        <v>229773.62573099416</v>
      </c>
      <c r="Q175">
        <f t="shared" si="0"/>
        <v>354754.40350877191</v>
      </c>
      <c r="R175">
        <f t="shared" si="0"/>
        <v>122924.63742690059</v>
      </c>
      <c r="S175">
        <f t="shared" si="0"/>
        <v>4042.8362573099416</v>
      </c>
      <c r="T175">
        <f t="shared" si="0"/>
        <v>1618.0526315789473</v>
      </c>
      <c r="U175">
        <v>2021</v>
      </c>
      <c r="V175">
        <f t="shared" ref="V175:AJ175" si="1">V176/171</f>
        <v>275774.9941520468</v>
      </c>
      <c r="W175">
        <f t="shared" si="1"/>
        <v>7846.2284795321639</v>
      </c>
      <c r="X175">
        <f t="shared" si="1"/>
        <v>4613.7790269785182</v>
      </c>
      <c r="Y175">
        <f t="shared" si="1"/>
        <v>12322.251461988304</v>
      </c>
      <c r="Z175">
        <f t="shared" si="1"/>
        <v>148230.07121637417</v>
      </c>
      <c r="AA175">
        <f t="shared" si="1"/>
        <v>8608.8232519626745</v>
      </c>
      <c r="AB175">
        <f t="shared" si="1"/>
        <v>1432.2065169756131</v>
      </c>
      <c r="AC175">
        <f t="shared" si="1"/>
        <v>0</v>
      </c>
      <c r="AD175">
        <f t="shared" si="1"/>
        <v>68120.75774039769</v>
      </c>
      <c r="AE175">
        <f t="shared" si="1"/>
        <v>0</v>
      </c>
      <c r="AF175">
        <f t="shared" si="1"/>
        <v>0</v>
      </c>
      <c r="AG175">
        <f t="shared" si="1"/>
        <v>0</v>
      </c>
      <c r="AH175">
        <f t="shared" si="1"/>
        <v>0</v>
      </c>
      <c r="AI175">
        <f t="shared" si="1"/>
        <v>0</v>
      </c>
      <c r="AJ175">
        <f t="shared" si="1"/>
        <v>23220.211599999981</v>
      </c>
    </row>
    <row r="176" spans="1:37" x14ac:dyDescent="0.25">
      <c r="A176" t="s">
        <v>397</v>
      </c>
      <c r="B176">
        <f>SUM(B3:B174)</f>
        <v>8078652</v>
      </c>
      <c r="C176">
        <f t="shared" ref="C176:AJ176" si="2">SUM(C3:C174)</f>
        <v>6975899</v>
      </c>
      <c r="D176">
        <v>2018</v>
      </c>
      <c r="E176">
        <f t="shared" si="2"/>
        <v>211000967</v>
      </c>
      <c r="F176">
        <f t="shared" si="2"/>
        <v>36340773</v>
      </c>
      <c r="G176">
        <f t="shared" si="2"/>
        <v>1180554</v>
      </c>
      <c r="H176">
        <f t="shared" si="2"/>
        <v>30932399</v>
      </c>
      <c r="I176">
        <f t="shared" si="2"/>
        <v>62020903</v>
      </c>
      <c r="J176">
        <f t="shared" si="2"/>
        <v>3599391</v>
      </c>
      <c r="K176">
        <f t="shared" si="2"/>
        <v>1578822</v>
      </c>
      <c r="L176">
        <f t="shared" si="2"/>
        <v>61796814</v>
      </c>
      <c r="M176">
        <f t="shared" si="2"/>
        <v>0</v>
      </c>
      <c r="N176">
        <f t="shared" si="2"/>
        <v>3263518</v>
      </c>
      <c r="O176">
        <f t="shared" si="2"/>
        <v>68386374</v>
      </c>
      <c r="P176">
        <f t="shared" si="2"/>
        <v>39291290</v>
      </c>
      <c r="Q176">
        <f t="shared" si="2"/>
        <v>60663003</v>
      </c>
      <c r="R176">
        <f t="shared" si="2"/>
        <v>21020113</v>
      </c>
      <c r="S176">
        <f t="shared" si="2"/>
        <v>691325</v>
      </c>
      <c r="T176">
        <f t="shared" si="2"/>
        <v>276687</v>
      </c>
      <c r="U176">
        <v>2021</v>
      </c>
      <c r="V176">
        <f t="shared" si="2"/>
        <v>47157524</v>
      </c>
      <c r="W176">
        <f t="shared" si="2"/>
        <v>1341705.07</v>
      </c>
      <c r="X176">
        <f t="shared" si="2"/>
        <v>788956.21361332654</v>
      </c>
      <c r="Y176">
        <f t="shared" si="2"/>
        <v>2107105</v>
      </c>
      <c r="Z176">
        <f t="shared" si="2"/>
        <v>25347342.177999981</v>
      </c>
      <c r="AA176">
        <f t="shared" si="2"/>
        <v>1472108.7760856173</v>
      </c>
      <c r="AB176">
        <f t="shared" si="2"/>
        <v>244907.31440282986</v>
      </c>
      <c r="AC176">
        <f t="shared" si="2"/>
        <v>0</v>
      </c>
      <c r="AD176">
        <f t="shared" si="2"/>
        <v>11648649.573608005</v>
      </c>
      <c r="AE176">
        <f t="shared" si="2"/>
        <v>0</v>
      </c>
      <c r="AF176">
        <f t="shared" si="2"/>
        <v>0</v>
      </c>
      <c r="AG176">
        <f t="shared" si="2"/>
        <v>0</v>
      </c>
      <c r="AH176">
        <f t="shared" si="2"/>
        <v>0</v>
      </c>
      <c r="AI176">
        <f t="shared" si="2"/>
        <v>0</v>
      </c>
      <c r="AJ176">
        <f t="shared" si="2"/>
        <v>3970656.1835999968</v>
      </c>
      <c r="AK176" s="105"/>
    </row>
    <row r="177" spans="37:37" x14ac:dyDescent="0.25">
      <c r="AK177" s="105"/>
    </row>
    <row r="178" spans="37:37" x14ac:dyDescent="0.25">
      <c r="AK178" s="105"/>
    </row>
    <row r="179" spans="37:37" x14ac:dyDescent="0.25">
      <c r="AK179" s="105"/>
    </row>
    <row r="180" spans="37:37" x14ac:dyDescent="0.25">
      <c r="AK180" s="105"/>
    </row>
    <row r="181" spans="37:37" x14ac:dyDescent="0.25">
      <c r="AK181" s="105"/>
    </row>
    <row r="182" spans="37:37" x14ac:dyDescent="0.25">
      <c r="AK182" s="105"/>
    </row>
    <row r="183" spans="37:37" x14ac:dyDescent="0.25">
      <c r="AK183" s="105"/>
    </row>
    <row r="184" spans="37:37" x14ac:dyDescent="0.25">
      <c r="AK184" s="105"/>
    </row>
    <row r="185" spans="37:37" x14ac:dyDescent="0.25">
      <c r="AK185" s="105"/>
    </row>
    <row r="186" spans="37:37" x14ac:dyDescent="0.25">
      <c r="AK186" s="105"/>
    </row>
    <row r="187" spans="37:37" x14ac:dyDescent="0.25">
      <c r="AK187" s="105"/>
    </row>
    <row r="188" spans="37:37" x14ac:dyDescent="0.25">
      <c r="AK188" s="105"/>
    </row>
    <row r="189" spans="37:37" x14ac:dyDescent="0.25">
      <c r="AK189" s="105"/>
    </row>
    <row r="190" spans="37:37" x14ac:dyDescent="0.25">
      <c r="AK190" s="105"/>
    </row>
    <row r="191" spans="37:37" x14ac:dyDescent="0.25">
      <c r="AK191" s="105"/>
    </row>
    <row r="192" spans="37:37" x14ac:dyDescent="0.25">
      <c r="AK192" s="105"/>
    </row>
    <row r="193" spans="37:37" x14ac:dyDescent="0.25">
      <c r="AK193" s="105"/>
    </row>
    <row r="194" spans="37:37" x14ac:dyDescent="0.25">
      <c r="AK194" s="105"/>
    </row>
    <row r="195" spans="37:37" x14ac:dyDescent="0.25">
      <c r="AK195" s="105"/>
    </row>
    <row r="196" spans="37:37" x14ac:dyDescent="0.25">
      <c r="AK196" s="105"/>
    </row>
    <row r="197" spans="37:37" x14ac:dyDescent="0.25">
      <c r="AK197" s="105"/>
    </row>
    <row r="198" spans="37:37" x14ac:dyDescent="0.25">
      <c r="AK198" s="105"/>
    </row>
    <row r="199" spans="37:37" x14ac:dyDescent="0.25">
      <c r="AK199" s="105"/>
    </row>
    <row r="200" spans="37:37" x14ac:dyDescent="0.25">
      <c r="AK200" s="105"/>
    </row>
    <row r="201" spans="37:37" x14ac:dyDescent="0.25">
      <c r="AK201" s="105"/>
    </row>
    <row r="202" spans="37:37" x14ac:dyDescent="0.25">
      <c r="AK202" s="105"/>
    </row>
    <row r="203" spans="37:37" x14ac:dyDescent="0.25">
      <c r="AK203" s="105"/>
    </row>
    <row r="204" spans="37:37" x14ac:dyDescent="0.25">
      <c r="AK204" s="105"/>
    </row>
    <row r="205" spans="37:37" x14ac:dyDescent="0.25">
      <c r="AK205" s="105"/>
    </row>
    <row r="206" spans="37:37" x14ac:dyDescent="0.25">
      <c r="AK206" s="105"/>
    </row>
    <row r="207" spans="37:37" x14ac:dyDescent="0.25">
      <c r="AK207" s="105"/>
    </row>
    <row r="208" spans="37:37" x14ac:dyDescent="0.25">
      <c r="AK208" s="105"/>
    </row>
    <row r="209" spans="37:37" x14ac:dyDescent="0.25">
      <c r="AK209" s="105"/>
    </row>
    <row r="210" spans="37:37" x14ac:dyDescent="0.25">
      <c r="AK210" s="105"/>
    </row>
    <row r="211" spans="37:37" x14ac:dyDescent="0.25">
      <c r="AK211" s="105"/>
    </row>
    <row r="212" spans="37:37" x14ac:dyDescent="0.25">
      <c r="AK212" s="105"/>
    </row>
    <row r="213" spans="37:37" x14ac:dyDescent="0.25">
      <c r="AK213" s="105"/>
    </row>
    <row r="214" spans="37:37" x14ac:dyDescent="0.25">
      <c r="AK214" s="105"/>
    </row>
    <row r="215" spans="37:37" x14ac:dyDescent="0.25">
      <c r="AK215" s="105"/>
    </row>
    <row r="216" spans="37:37" x14ac:dyDescent="0.25">
      <c r="AK216" s="105"/>
    </row>
    <row r="217" spans="37:37" x14ac:dyDescent="0.25">
      <c r="AK217" s="105"/>
    </row>
    <row r="218" spans="37:37" x14ac:dyDescent="0.25">
      <c r="AK218" s="105"/>
    </row>
    <row r="219" spans="37:37" x14ac:dyDescent="0.25">
      <c r="AK219" s="105"/>
    </row>
    <row r="220" spans="37:37" x14ac:dyDescent="0.25">
      <c r="AK220" s="105"/>
    </row>
    <row r="221" spans="37:37" x14ac:dyDescent="0.25">
      <c r="AK221" s="105"/>
    </row>
    <row r="222" spans="37:37" x14ac:dyDescent="0.25">
      <c r="AK222" s="105"/>
    </row>
    <row r="223" spans="37:37" x14ac:dyDescent="0.25">
      <c r="AK223" s="105"/>
    </row>
    <row r="224" spans="37:37" x14ac:dyDescent="0.25">
      <c r="AK224" s="105"/>
    </row>
    <row r="225" spans="37:37" x14ac:dyDescent="0.25">
      <c r="AK225" s="105"/>
    </row>
    <row r="226" spans="37:37" x14ac:dyDescent="0.25">
      <c r="AK226" s="105"/>
    </row>
    <row r="227" spans="37:37" x14ac:dyDescent="0.25">
      <c r="AK227" s="105"/>
    </row>
    <row r="228" spans="37:37" x14ac:dyDescent="0.25">
      <c r="AK228" s="105"/>
    </row>
    <row r="229" spans="37:37" x14ac:dyDescent="0.25">
      <c r="AK229" s="105"/>
    </row>
    <row r="230" spans="37:37" x14ac:dyDescent="0.25">
      <c r="AK230" s="105"/>
    </row>
    <row r="231" spans="37:37" x14ac:dyDescent="0.25">
      <c r="AK231" s="105"/>
    </row>
    <row r="232" spans="37:37" x14ac:dyDescent="0.25">
      <c r="AK232" s="105"/>
    </row>
    <row r="233" spans="37:37" x14ac:dyDescent="0.25">
      <c r="AK233" s="105"/>
    </row>
    <row r="234" spans="37:37" x14ac:dyDescent="0.25">
      <c r="AK234" s="105"/>
    </row>
    <row r="235" spans="37:37" x14ac:dyDescent="0.25">
      <c r="AK235" s="105"/>
    </row>
    <row r="236" spans="37:37" x14ac:dyDescent="0.25">
      <c r="AK236" s="105"/>
    </row>
    <row r="237" spans="37:37" x14ac:dyDescent="0.25">
      <c r="AK237" s="105"/>
    </row>
    <row r="238" spans="37:37" x14ac:dyDescent="0.25">
      <c r="AK238" s="105"/>
    </row>
    <row r="239" spans="37:37" x14ac:dyDescent="0.25">
      <c r="AK239" s="105"/>
    </row>
    <row r="240" spans="37:37" x14ac:dyDescent="0.25">
      <c r="AK240" s="105"/>
    </row>
    <row r="241" spans="37:37" x14ac:dyDescent="0.25">
      <c r="AK241" s="105"/>
    </row>
    <row r="242" spans="37:37" x14ac:dyDescent="0.25">
      <c r="AK242" s="105"/>
    </row>
    <row r="243" spans="37:37" x14ac:dyDescent="0.25">
      <c r="AK243" s="105"/>
    </row>
    <row r="244" spans="37:37" x14ac:dyDescent="0.25">
      <c r="AK244" s="105"/>
    </row>
    <row r="245" spans="37:37" x14ac:dyDescent="0.25">
      <c r="AK245" s="105"/>
    </row>
    <row r="246" spans="37:37" x14ac:dyDescent="0.25">
      <c r="AK246" s="105"/>
    </row>
    <row r="247" spans="37:37" x14ac:dyDescent="0.25">
      <c r="AK247" s="105"/>
    </row>
    <row r="248" spans="37:37" x14ac:dyDescent="0.25">
      <c r="AK248" s="105"/>
    </row>
    <row r="249" spans="37:37" x14ac:dyDescent="0.25">
      <c r="AK249" s="105"/>
    </row>
    <row r="250" spans="37:37" x14ac:dyDescent="0.25">
      <c r="AK250" s="105"/>
    </row>
    <row r="251" spans="37:37" x14ac:dyDescent="0.25">
      <c r="AK251" s="105"/>
    </row>
    <row r="252" spans="37:37" x14ac:dyDescent="0.25">
      <c r="AK252" s="105"/>
    </row>
    <row r="253" spans="37:37" x14ac:dyDescent="0.25">
      <c r="AK253" s="105"/>
    </row>
    <row r="254" spans="37:37" x14ac:dyDescent="0.25">
      <c r="AK254" s="105"/>
    </row>
    <row r="255" spans="37:37" x14ac:dyDescent="0.25">
      <c r="AK255" s="105"/>
    </row>
    <row r="256" spans="37:37" x14ac:dyDescent="0.25">
      <c r="AK256" s="105"/>
    </row>
    <row r="257" spans="37:37" x14ac:dyDescent="0.25">
      <c r="AK257" s="105"/>
    </row>
    <row r="258" spans="37:37" x14ac:dyDescent="0.25">
      <c r="AK258" s="105"/>
    </row>
    <row r="259" spans="37:37" x14ac:dyDescent="0.25">
      <c r="AK259" s="105"/>
    </row>
    <row r="260" spans="37:37" x14ac:dyDescent="0.25">
      <c r="AK260" s="105"/>
    </row>
    <row r="261" spans="37:37" x14ac:dyDescent="0.25">
      <c r="AK261" s="105"/>
    </row>
    <row r="262" spans="37:37" x14ac:dyDescent="0.25">
      <c r="AK262" s="105"/>
    </row>
    <row r="263" spans="37:37" x14ac:dyDescent="0.25">
      <c r="AK263" s="105"/>
    </row>
    <row r="264" spans="37:37" x14ac:dyDescent="0.25">
      <c r="AK264" s="105"/>
    </row>
    <row r="265" spans="37:37" x14ac:dyDescent="0.25">
      <c r="AK265" s="105"/>
    </row>
    <row r="266" spans="37:37" x14ac:dyDescent="0.25">
      <c r="AK266" s="105"/>
    </row>
    <row r="267" spans="37:37" x14ac:dyDescent="0.25">
      <c r="AK267" s="105"/>
    </row>
    <row r="268" spans="37:37" x14ac:dyDescent="0.25">
      <c r="AK268" s="105"/>
    </row>
    <row r="269" spans="37:37" x14ac:dyDescent="0.25">
      <c r="AK269" s="105"/>
    </row>
    <row r="270" spans="37:37" x14ac:dyDescent="0.25">
      <c r="AK270" s="105"/>
    </row>
    <row r="271" spans="37:37" x14ac:dyDescent="0.25">
      <c r="AK271" s="105"/>
    </row>
    <row r="272" spans="37:37" x14ac:dyDescent="0.25">
      <c r="AK272" s="105"/>
    </row>
    <row r="273" spans="37:37" x14ac:dyDescent="0.25">
      <c r="AK273" s="105"/>
    </row>
    <row r="274" spans="37:37" x14ac:dyDescent="0.25">
      <c r="AK274" s="105"/>
    </row>
    <row r="275" spans="37:37" x14ac:dyDescent="0.25">
      <c r="AK275" s="105"/>
    </row>
    <row r="276" spans="37:37" x14ac:dyDescent="0.25">
      <c r="AK276" s="105"/>
    </row>
    <row r="277" spans="37:37" x14ac:dyDescent="0.25">
      <c r="AK277" s="105"/>
    </row>
    <row r="278" spans="37:37" x14ac:dyDescent="0.25">
      <c r="AK278" s="105"/>
    </row>
    <row r="279" spans="37:37" x14ac:dyDescent="0.25">
      <c r="AK279" s="105"/>
    </row>
    <row r="280" spans="37:37" x14ac:dyDescent="0.25">
      <c r="AK280" s="105"/>
    </row>
    <row r="281" spans="37:37" x14ac:dyDescent="0.25">
      <c r="AK281" s="105"/>
    </row>
    <row r="282" spans="37:37" x14ac:dyDescent="0.25">
      <c r="AK282" s="105"/>
    </row>
    <row r="283" spans="37:37" x14ac:dyDescent="0.25">
      <c r="AK283" s="105"/>
    </row>
    <row r="284" spans="37:37" x14ac:dyDescent="0.25">
      <c r="AK284" s="105"/>
    </row>
    <row r="285" spans="37:37" x14ac:dyDescent="0.25">
      <c r="AK285" s="105"/>
    </row>
    <row r="286" spans="37:37" x14ac:dyDescent="0.25">
      <c r="AK286" s="105"/>
    </row>
    <row r="287" spans="37:37" x14ac:dyDescent="0.25">
      <c r="AK287" s="105"/>
    </row>
    <row r="288" spans="37:37" x14ac:dyDescent="0.25">
      <c r="AK288" s="105"/>
    </row>
    <row r="289" spans="37:37" x14ac:dyDescent="0.25">
      <c r="AK289" s="105"/>
    </row>
    <row r="290" spans="37:37" x14ac:dyDescent="0.25">
      <c r="AK290" s="105"/>
    </row>
    <row r="291" spans="37:37" x14ac:dyDescent="0.25">
      <c r="AK291" s="105"/>
    </row>
    <row r="292" spans="37:37" x14ac:dyDescent="0.25">
      <c r="AK292" s="105"/>
    </row>
    <row r="293" spans="37:37" x14ac:dyDescent="0.25">
      <c r="AK293" s="105"/>
    </row>
    <row r="294" spans="37:37" x14ac:dyDescent="0.25">
      <c r="AK294" s="105"/>
    </row>
    <row r="295" spans="37:37" x14ac:dyDescent="0.25">
      <c r="AK295" s="105"/>
    </row>
    <row r="296" spans="37:37" x14ac:dyDescent="0.25">
      <c r="AK296" s="105"/>
    </row>
    <row r="297" spans="37:37" x14ac:dyDescent="0.25">
      <c r="AK297" s="105"/>
    </row>
    <row r="298" spans="37:37" x14ac:dyDescent="0.25">
      <c r="AK298" s="105"/>
    </row>
    <row r="299" spans="37:37" x14ac:dyDescent="0.25">
      <c r="AK299" s="105"/>
    </row>
    <row r="300" spans="37:37" x14ac:dyDescent="0.25">
      <c r="AK300" s="105"/>
    </row>
    <row r="301" spans="37:37" x14ac:dyDescent="0.25">
      <c r="AK301" s="105"/>
    </row>
    <row r="302" spans="37:37" x14ac:dyDescent="0.25">
      <c r="AK302" s="105"/>
    </row>
    <row r="303" spans="37:37" x14ac:dyDescent="0.25">
      <c r="AK303" s="105"/>
    </row>
    <row r="304" spans="37:37" x14ac:dyDescent="0.25">
      <c r="AK304" s="105"/>
    </row>
    <row r="305" spans="37:37" x14ac:dyDescent="0.25">
      <c r="AK305" s="105"/>
    </row>
    <row r="306" spans="37:37" x14ac:dyDescent="0.25">
      <c r="AK306" s="105"/>
    </row>
    <row r="307" spans="37:37" x14ac:dyDescent="0.25">
      <c r="AK307" s="105"/>
    </row>
    <row r="308" spans="37:37" x14ac:dyDescent="0.25">
      <c r="AK308" s="105"/>
    </row>
    <row r="309" spans="37:37" x14ac:dyDescent="0.25">
      <c r="AK309" s="105"/>
    </row>
    <row r="310" spans="37:37" x14ac:dyDescent="0.25">
      <c r="AK310" s="105"/>
    </row>
    <row r="311" spans="37:37" x14ac:dyDescent="0.25">
      <c r="AK311" s="105"/>
    </row>
    <row r="312" spans="37:37" x14ac:dyDescent="0.25">
      <c r="AK312" s="105"/>
    </row>
    <row r="313" spans="37:37" x14ac:dyDescent="0.25">
      <c r="AK313" s="105"/>
    </row>
    <row r="314" spans="37:37" x14ac:dyDescent="0.25">
      <c r="AK314" s="105"/>
    </row>
    <row r="315" spans="37:37" x14ac:dyDescent="0.25">
      <c r="AK315" s="105"/>
    </row>
    <row r="316" spans="37:37" x14ac:dyDescent="0.25">
      <c r="AK316" s="105"/>
    </row>
    <row r="317" spans="37:37" x14ac:dyDescent="0.25">
      <c r="AK317" s="105"/>
    </row>
    <row r="318" spans="37:37" x14ac:dyDescent="0.25">
      <c r="AK318" s="105"/>
    </row>
    <row r="319" spans="37:37" x14ac:dyDescent="0.25">
      <c r="AK319" s="105"/>
    </row>
    <row r="320" spans="37:37" x14ac:dyDescent="0.25">
      <c r="AK320" s="105"/>
    </row>
    <row r="321" spans="37:37" x14ac:dyDescent="0.25">
      <c r="AK321" s="105"/>
    </row>
    <row r="322" spans="37:37" x14ac:dyDescent="0.25">
      <c r="AK322" s="105"/>
    </row>
    <row r="323" spans="37:37" x14ac:dyDescent="0.25">
      <c r="AK323" s="105"/>
    </row>
    <row r="324" spans="37:37" x14ac:dyDescent="0.25">
      <c r="AK324" s="105"/>
    </row>
    <row r="325" spans="37:37" x14ac:dyDescent="0.25">
      <c r="AK325" s="105"/>
    </row>
    <row r="326" spans="37:37" x14ac:dyDescent="0.25">
      <c r="AK326" s="105"/>
    </row>
    <row r="327" spans="37:37" x14ac:dyDescent="0.25">
      <c r="AK327" s="105"/>
    </row>
    <row r="328" spans="37:37" x14ac:dyDescent="0.25">
      <c r="AK328" s="105"/>
    </row>
    <row r="329" spans="37:37" x14ac:dyDescent="0.25">
      <c r="AK329" s="105"/>
    </row>
    <row r="330" spans="37:37" x14ac:dyDescent="0.25">
      <c r="AK330" s="105"/>
    </row>
    <row r="331" spans="37:37" x14ac:dyDescent="0.25">
      <c r="AK331" s="105"/>
    </row>
    <row r="332" spans="37:37" x14ac:dyDescent="0.25">
      <c r="AK332" s="105"/>
    </row>
    <row r="333" spans="37:37" x14ac:dyDescent="0.25">
      <c r="AK333" s="105"/>
    </row>
    <row r="334" spans="37:37" x14ac:dyDescent="0.25">
      <c r="AK334" s="105"/>
    </row>
    <row r="335" spans="37:37" x14ac:dyDescent="0.25">
      <c r="AK335" s="105"/>
    </row>
    <row r="336" spans="37:37" x14ac:dyDescent="0.25">
      <c r="AK336" s="105"/>
    </row>
    <row r="337" spans="37:37" x14ac:dyDescent="0.25">
      <c r="AK337" s="105"/>
    </row>
    <row r="338" spans="37:37" x14ac:dyDescent="0.25">
      <c r="AK338" s="105"/>
    </row>
    <row r="339" spans="37:37" x14ac:dyDescent="0.25">
      <c r="AK339" s="105"/>
    </row>
    <row r="340" spans="37:37" x14ac:dyDescent="0.25">
      <c r="AK340" s="105"/>
    </row>
    <row r="341" spans="37:37" x14ac:dyDescent="0.25">
      <c r="AK341" s="105"/>
    </row>
    <row r="342" spans="37:37" x14ac:dyDescent="0.25">
      <c r="AK342" s="105"/>
    </row>
    <row r="343" spans="37:37" x14ac:dyDescent="0.25">
      <c r="AK343" s="105"/>
    </row>
    <row r="344" spans="37:37" x14ac:dyDescent="0.25">
      <c r="AK344" s="105"/>
    </row>
    <row r="345" spans="37:37" x14ac:dyDescent="0.25">
      <c r="AK345" s="105"/>
    </row>
    <row r="346" spans="37:37" x14ac:dyDescent="0.25">
      <c r="AK346" s="105"/>
    </row>
    <row r="347" spans="37:37" x14ac:dyDescent="0.25">
      <c r="AK347" s="105"/>
    </row>
    <row r="348" spans="37:37" x14ac:dyDescent="0.25">
      <c r="AK348" s="105"/>
    </row>
    <row r="349" spans="37:37" x14ac:dyDescent="0.25">
      <c r="AK349" s="105"/>
    </row>
    <row r="350" spans="37:37" x14ac:dyDescent="0.25">
      <c r="AK350" s="105"/>
    </row>
    <row r="351" spans="37:37" x14ac:dyDescent="0.25">
      <c r="AK351" s="105"/>
    </row>
    <row r="352" spans="37:37" x14ac:dyDescent="0.25">
      <c r="AK352" s="105"/>
    </row>
    <row r="353" spans="37:37" x14ac:dyDescent="0.25">
      <c r="AK353" s="105"/>
    </row>
    <row r="354" spans="37:37" x14ac:dyDescent="0.25">
      <c r="AK354" s="105"/>
    </row>
    <row r="355" spans="37:37" x14ac:dyDescent="0.25">
      <c r="AK355" s="105"/>
    </row>
    <row r="356" spans="37:37" x14ac:dyDescent="0.25">
      <c r="AK356" s="105"/>
    </row>
    <row r="357" spans="37:37" x14ac:dyDescent="0.25">
      <c r="AK357" s="105"/>
    </row>
    <row r="358" spans="37:37" x14ac:dyDescent="0.25">
      <c r="AK358" s="105"/>
    </row>
    <row r="359" spans="37:37" x14ac:dyDescent="0.25">
      <c r="AK359" s="105"/>
    </row>
    <row r="360" spans="37:37" x14ac:dyDescent="0.25">
      <c r="AK360" s="105"/>
    </row>
    <row r="361" spans="37:37" x14ac:dyDescent="0.25">
      <c r="AK361" s="105"/>
    </row>
    <row r="362" spans="37:37" x14ac:dyDescent="0.25">
      <c r="AK362" s="105"/>
    </row>
    <row r="363" spans="37:37" x14ac:dyDescent="0.25">
      <c r="AK363" s="105"/>
    </row>
    <row r="364" spans="37:37" x14ac:dyDescent="0.25">
      <c r="AK364" s="105"/>
    </row>
    <row r="365" spans="37:37" x14ac:dyDescent="0.25">
      <c r="AK365" s="105"/>
    </row>
    <row r="366" spans="37:37" x14ac:dyDescent="0.25">
      <c r="AK366" s="105"/>
    </row>
    <row r="367" spans="37:37" x14ac:dyDescent="0.25">
      <c r="AK367" s="105"/>
    </row>
    <row r="368" spans="37:37" x14ac:dyDescent="0.25">
      <c r="AK368" s="105"/>
    </row>
    <row r="369" spans="37:37" x14ac:dyDescent="0.25">
      <c r="AK369" s="105"/>
    </row>
    <row r="370" spans="37:37" x14ac:dyDescent="0.25">
      <c r="AK370" s="105"/>
    </row>
    <row r="371" spans="37:37" x14ac:dyDescent="0.25">
      <c r="AK371" s="105"/>
    </row>
    <row r="372" spans="37:37" x14ac:dyDescent="0.25">
      <c r="AK372" s="105"/>
    </row>
    <row r="373" spans="37:37" x14ac:dyDescent="0.25">
      <c r="AK373" s="105"/>
    </row>
    <row r="374" spans="37:37" x14ac:dyDescent="0.25">
      <c r="AK374" s="105"/>
    </row>
    <row r="375" spans="37:37" x14ac:dyDescent="0.25">
      <c r="AK375" s="105"/>
    </row>
    <row r="376" spans="37:37" x14ac:dyDescent="0.25">
      <c r="AK376" s="105"/>
    </row>
    <row r="377" spans="37:37" x14ac:dyDescent="0.25">
      <c r="AK377" s="105"/>
    </row>
    <row r="378" spans="37:37" x14ac:dyDescent="0.25">
      <c r="AK378" s="105"/>
    </row>
    <row r="379" spans="37:37" x14ac:dyDescent="0.25">
      <c r="AK379" s="105"/>
    </row>
    <row r="380" spans="37:37" x14ac:dyDescent="0.25">
      <c r="AK380" s="105"/>
    </row>
    <row r="381" spans="37:37" x14ac:dyDescent="0.25">
      <c r="AK381" s="105"/>
    </row>
    <row r="382" spans="37:37" x14ac:dyDescent="0.25">
      <c r="AK382" s="105"/>
    </row>
    <row r="383" spans="37:37" x14ac:dyDescent="0.25">
      <c r="AK383" s="105"/>
    </row>
    <row r="384" spans="37:37" x14ac:dyDescent="0.25">
      <c r="AK384" s="105"/>
    </row>
    <row r="385" spans="37:37" x14ac:dyDescent="0.25">
      <c r="AK385" s="105"/>
    </row>
    <row r="386" spans="37:37" x14ac:dyDescent="0.25">
      <c r="AK386" s="105"/>
    </row>
    <row r="387" spans="37:37" x14ac:dyDescent="0.25">
      <c r="AK387" s="105"/>
    </row>
    <row r="388" spans="37:37" x14ac:dyDescent="0.25">
      <c r="AK388" s="105"/>
    </row>
    <row r="389" spans="37:37" x14ac:dyDescent="0.25">
      <c r="AK389" s="105"/>
    </row>
    <row r="390" spans="37:37" x14ac:dyDescent="0.25">
      <c r="AK390" s="105"/>
    </row>
    <row r="391" spans="37:37" x14ac:dyDescent="0.25">
      <c r="AK391" s="105"/>
    </row>
    <row r="392" spans="37:37" x14ac:dyDescent="0.25">
      <c r="AK392" s="105"/>
    </row>
    <row r="393" spans="37:37" x14ac:dyDescent="0.25">
      <c r="AK393" s="105"/>
    </row>
    <row r="394" spans="37:37" x14ac:dyDescent="0.25">
      <c r="AK394" s="105"/>
    </row>
    <row r="395" spans="37:37" x14ac:dyDescent="0.25">
      <c r="AK395" s="105"/>
    </row>
    <row r="396" spans="37:37" x14ac:dyDescent="0.25">
      <c r="AK396" s="105"/>
    </row>
    <row r="397" spans="37:37" x14ac:dyDescent="0.25">
      <c r="AK397" s="105"/>
    </row>
    <row r="398" spans="37:37" x14ac:dyDescent="0.25">
      <c r="AK398" s="105"/>
    </row>
    <row r="399" spans="37:37" x14ac:dyDescent="0.25">
      <c r="AK399" s="105"/>
    </row>
    <row r="400" spans="37:37" x14ac:dyDescent="0.25">
      <c r="AK400" s="105"/>
    </row>
    <row r="401" spans="37:37" x14ac:dyDescent="0.25">
      <c r="AK401" s="105"/>
    </row>
    <row r="402" spans="37:37" x14ac:dyDescent="0.25">
      <c r="AK402" s="105"/>
    </row>
    <row r="403" spans="37:37" x14ac:dyDescent="0.25">
      <c r="AK403" s="105"/>
    </row>
    <row r="404" spans="37:37" x14ac:dyDescent="0.25">
      <c r="AK404" s="105"/>
    </row>
    <row r="405" spans="37:37" x14ac:dyDescent="0.25">
      <c r="AK405" s="105"/>
    </row>
    <row r="406" spans="37:37" x14ac:dyDescent="0.25">
      <c r="AK406" s="105"/>
    </row>
    <row r="407" spans="37:37" x14ac:dyDescent="0.25">
      <c r="AK407" s="105"/>
    </row>
    <row r="408" spans="37:37" x14ac:dyDescent="0.25">
      <c r="AK408" s="105"/>
    </row>
    <row r="409" spans="37:37" x14ac:dyDescent="0.25">
      <c r="AK409" s="105"/>
    </row>
    <row r="410" spans="37:37" x14ac:dyDescent="0.25">
      <c r="AK410" s="105"/>
    </row>
    <row r="411" spans="37:37" x14ac:dyDescent="0.25">
      <c r="AK411" s="105"/>
    </row>
    <row r="412" spans="37:37" x14ac:dyDescent="0.25">
      <c r="AK412" s="105"/>
    </row>
    <row r="413" spans="37:37" x14ac:dyDescent="0.25">
      <c r="AK413" s="105"/>
    </row>
    <row r="414" spans="37:37" x14ac:dyDescent="0.25">
      <c r="AK414" s="105"/>
    </row>
    <row r="415" spans="37:37" x14ac:dyDescent="0.25">
      <c r="AK415" s="105"/>
    </row>
    <row r="416" spans="37:37" x14ac:dyDescent="0.25">
      <c r="AK416" s="105"/>
    </row>
    <row r="417" spans="37:37" x14ac:dyDescent="0.25">
      <c r="AK417" s="105"/>
    </row>
    <row r="418" spans="37:37" x14ac:dyDescent="0.25">
      <c r="AK418" s="105"/>
    </row>
    <row r="419" spans="37:37" x14ac:dyDescent="0.25">
      <c r="AK419" s="105"/>
    </row>
    <row r="420" spans="37:37" x14ac:dyDescent="0.25">
      <c r="AK420" s="105"/>
    </row>
    <row r="421" spans="37:37" x14ac:dyDescent="0.25">
      <c r="AK421" s="105"/>
    </row>
    <row r="422" spans="37:37" x14ac:dyDescent="0.25">
      <c r="AK422" s="105"/>
    </row>
    <row r="423" spans="37:37" x14ac:dyDescent="0.25">
      <c r="AK423" s="105"/>
    </row>
    <row r="424" spans="37:37" x14ac:dyDescent="0.25">
      <c r="AK424" s="105"/>
    </row>
    <row r="425" spans="37:37" x14ac:dyDescent="0.25">
      <c r="AK425" s="105"/>
    </row>
    <row r="426" spans="37:37" x14ac:dyDescent="0.25">
      <c r="AK426" s="105"/>
    </row>
    <row r="427" spans="37:37" x14ac:dyDescent="0.25">
      <c r="AK427" s="105"/>
    </row>
    <row r="428" spans="37:37" x14ac:dyDescent="0.25">
      <c r="AK428" s="105"/>
    </row>
    <row r="429" spans="37:37" x14ac:dyDescent="0.25">
      <c r="AK429" s="105"/>
    </row>
    <row r="430" spans="37:37" x14ac:dyDescent="0.25">
      <c r="AK430" s="105"/>
    </row>
    <row r="431" spans="37:37" x14ac:dyDescent="0.25">
      <c r="AK431" s="105"/>
    </row>
    <row r="432" spans="37:37" x14ac:dyDescent="0.25">
      <c r="AK432" s="105"/>
    </row>
    <row r="433" spans="37:37" x14ac:dyDescent="0.25">
      <c r="AK433" s="105"/>
    </row>
    <row r="434" spans="37:37" x14ac:dyDescent="0.25">
      <c r="AK434" s="105"/>
    </row>
    <row r="435" spans="37:37" x14ac:dyDescent="0.25">
      <c r="AK435" s="105"/>
    </row>
    <row r="436" spans="37:37" x14ac:dyDescent="0.25">
      <c r="AK436" s="105"/>
    </row>
    <row r="437" spans="37:37" x14ac:dyDescent="0.25">
      <c r="AK437" s="105"/>
    </row>
    <row r="438" spans="37:37" x14ac:dyDescent="0.25">
      <c r="AK438" s="105"/>
    </row>
    <row r="439" spans="37:37" x14ac:dyDescent="0.25">
      <c r="AK439" s="105"/>
    </row>
    <row r="440" spans="37:37" x14ac:dyDescent="0.25">
      <c r="AK440" s="105"/>
    </row>
    <row r="441" spans="37:37" x14ac:dyDescent="0.25">
      <c r="AK441" s="105"/>
    </row>
    <row r="442" spans="37:37" x14ac:dyDescent="0.25">
      <c r="AK442" s="105"/>
    </row>
    <row r="443" spans="37:37" x14ac:dyDescent="0.25">
      <c r="AK443" s="105"/>
    </row>
    <row r="444" spans="37:37" x14ac:dyDescent="0.25">
      <c r="AK444" s="105"/>
    </row>
    <row r="445" spans="37:37" x14ac:dyDescent="0.25">
      <c r="AK445" s="105"/>
    </row>
    <row r="446" spans="37:37" x14ac:dyDescent="0.25">
      <c r="AK446" s="105"/>
    </row>
    <row r="447" spans="37:37" x14ac:dyDescent="0.25">
      <c r="AK447" s="105"/>
    </row>
    <row r="448" spans="37:37" x14ac:dyDescent="0.25">
      <c r="AK448" s="105"/>
    </row>
    <row r="449" spans="37:37" x14ac:dyDescent="0.25">
      <c r="AK449" s="105"/>
    </row>
    <row r="450" spans="37:37" x14ac:dyDescent="0.25">
      <c r="AK450" s="105"/>
    </row>
    <row r="451" spans="37:37" x14ac:dyDescent="0.25">
      <c r="AK451" s="105"/>
    </row>
    <row r="452" spans="37:37" x14ac:dyDescent="0.25">
      <c r="AK452" s="105"/>
    </row>
    <row r="453" spans="37:37" x14ac:dyDescent="0.25">
      <c r="AK453" s="105"/>
    </row>
    <row r="454" spans="37:37" x14ac:dyDescent="0.25">
      <c r="AK454" s="105"/>
    </row>
    <row r="455" spans="37:37" x14ac:dyDescent="0.25">
      <c r="AK455" s="105"/>
    </row>
    <row r="456" spans="37:37" x14ac:dyDescent="0.25">
      <c r="AK456" s="105"/>
    </row>
    <row r="457" spans="37:37" x14ac:dyDescent="0.25">
      <c r="AK457" s="105"/>
    </row>
    <row r="458" spans="37:37" x14ac:dyDescent="0.25">
      <c r="AK458" s="105"/>
    </row>
    <row r="459" spans="37:37" x14ac:dyDescent="0.25">
      <c r="AK459" s="105"/>
    </row>
    <row r="460" spans="37:37" x14ac:dyDescent="0.25">
      <c r="AK460" s="105"/>
    </row>
    <row r="461" spans="37:37" x14ac:dyDescent="0.25">
      <c r="AK461" s="105"/>
    </row>
    <row r="462" spans="37:37" x14ac:dyDescent="0.25">
      <c r="AK462" s="105"/>
    </row>
    <row r="463" spans="37:37" x14ac:dyDescent="0.25">
      <c r="AK463" s="105"/>
    </row>
    <row r="464" spans="37:37" x14ac:dyDescent="0.25">
      <c r="AK464" s="105"/>
    </row>
    <row r="465" spans="37:37" x14ac:dyDescent="0.25">
      <c r="AK465" s="105"/>
    </row>
    <row r="466" spans="37:37" x14ac:dyDescent="0.25">
      <c r="AK466" s="105"/>
    </row>
    <row r="467" spans="37:37" x14ac:dyDescent="0.25">
      <c r="AK467" s="105"/>
    </row>
    <row r="468" spans="37:37" x14ac:dyDescent="0.25">
      <c r="AK468" s="105"/>
    </row>
    <row r="469" spans="37:37" x14ac:dyDescent="0.25">
      <c r="AK469" s="105"/>
    </row>
    <row r="470" spans="37:37" x14ac:dyDescent="0.25">
      <c r="AK470" s="105"/>
    </row>
    <row r="471" spans="37:37" x14ac:dyDescent="0.25">
      <c r="AK471" s="105"/>
    </row>
    <row r="472" spans="37:37" x14ac:dyDescent="0.25">
      <c r="AK472" s="105"/>
    </row>
    <row r="473" spans="37:37" x14ac:dyDescent="0.25">
      <c r="AK473" s="105"/>
    </row>
    <row r="474" spans="37:37" x14ac:dyDescent="0.25">
      <c r="AK474" s="105"/>
    </row>
    <row r="475" spans="37:37" x14ac:dyDescent="0.25">
      <c r="AK475" s="105"/>
    </row>
    <row r="476" spans="37:37" x14ac:dyDescent="0.25">
      <c r="AK476" s="105"/>
    </row>
    <row r="477" spans="37:37" x14ac:dyDescent="0.25">
      <c r="AK477" s="105"/>
    </row>
    <row r="478" spans="37:37" x14ac:dyDescent="0.25">
      <c r="AK478" s="105"/>
    </row>
    <row r="479" spans="37:37" x14ac:dyDescent="0.25">
      <c r="AK479" s="105"/>
    </row>
    <row r="480" spans="37:37" x14ac:dyDescent="0.25">
      <c r="AK480" s="105"/>
    </row>
    <row r="481" spans="37:37" x14ac:dyDescent="0.25">
      <c r="AK481" s="105"/>
    </row>
    <row r="482" spans="37:37" x14ac:dyDescent="0.25">
      <c r="AK482" s="105"/>
    </row>
    <row r="483" spans="37:37" x14ac:dyDescent="0.25">
      <c r="AK483" s="105"/>
    </row>
    <row r="484" spans="37:37" x14ac:dyDescent="0.25">
      <c r="AK484" s="105"/>
    </row>
    <row r="485" spans="37:37" x14ac:dyDescent="0.25">
      <c r="AK485" s="105"/>
    </row>
    <row r="486" spans="37:37" x14ac:dyDescent="0.25">
      <c r="AK486" s="105"/>
    </row>
    <row r="487" spans="37:37" x14ac:dyDescent="0.25">
      <c r="AK487" s="105"/>
    </row>
    <row r="488" spans="37:37" x14ac:dyDescent="0.25">
      <c r="AK488" s="105"/>
    </row>
    <row r="489" spans="37:37" x14ac:dyDescent="0.25">
      <c r="AK489" s="105"/>
    </row>
    <row r="490" spans="37:37" x14ac:dyDescent="0.25">
      <c r="AK490" s="105"/>
    </row>
    <row r="491" spans="37:37" x14ac:dyDescent="0.25">
      <c r="AK491" s="105"/>
    </row>
    <row r="492" spans="37:37" x14ac:dyDescent="0.25">
      <c r="AK492" s="105"/>
    </row>
    <row r="493" spans="37:37" x14ac:dyDescent="0.25">
      <c r="AK493" s="105"/>
    </row>
    <row r="494" spans="37:37" x14ac:dyDescent="0.25">
      <c r="AK494" s="105"/>
    </row>
    <row r="495" spans="37:37" x14ac:dyDescent="0.25">
      <c r="AK495" s="105"/>
    </row>
    <row r="496" spans="37:37" x14ac:dyDescent="0.25">
      <c r="AK496" s="105"/>
    </row>
    <row r="497" spans="37:37" x14ac:dyDescent="0.25">
      <c r="AK497" s="105"/>
    </row>
    <row r="498" spans="37:37" x14ac:dyDescent="0.25">
      <c r="AK498" s="105"/>
    </row>
    <row r="499" spans="37:37" x14ac:dyDescent="0.25">
      <c r="AK499" s="105"/>
    </row>
    <row r="500" spans="37:37" x14ac:dyDescent="0.25">
      <c r="AK500" s="105"/>
    </row>
    <row r="501" spans="37:37" x14ac:dyDescent="0.25">
      <c r="AK501" s="105"/>
    </row>
    <row r="502" spans="37:37" x14ac:dyDescent="0.25">
      <c r="AK502" s="105"/>
    </row>
    <row r="503" spans="37:37" x14ac:dyDescent="0.25">
      <c r="AK503" s="105"/>
    </row>
    <row r="504" spans="37:37" x14ac:dyDescent="0.25">
      <c r="AK504" s="105"/>
    </row>
    <row r="505" spans="37:37" x14ac:dyDescent="0.25">
      <c r="AK505" s="105"/>
    </row>
    <row r="506" spans="37:37" x14ac:dyDescent="0.25">
      <c r="AK506" s="105"/>
    </row>
    <row r="507" spans="37:37" x14ac:dyDescent="0.25">
      <c r="AK507" s="105"/>
    </row>
    <row r="508" spans="37:37" x14ac:dyDescent="0.25">
      <c r="AK508" s="105"/>
    </row>
    <row r="509" spans="37:37" x14ac:dyDescent="0.25">
      <c r="AK509" s="105"/>
    </row>
    <row r="510" spans="37:37" x14ac:dyDescent="0.25">
      <c r="AK510" s="105"/>
    </row>
    <row r="511" spans="37:37" x14ac:dyDescent="0.25">
      <c r="AK511" s="105"/>
    </row>
    <row r="512" spans="37:37" x14ac:dyDescent="0.25">
      <c r="AK512" s="105"/>
    </row>
    <row r="513" spans="37:37" x14ac:dyDescent="0.25">
      <c r="AK513" s="105"/>
    </row>
    <row r="514" spans="37:37" x14ac:dyDescent="0.25">
      <c r="AK514" s="105"/>
    </row>
    <row r="515" spans="37:37" x14ac:dyDescent="0.25">
      <c r="AK515" s="105"/>
    </row>
    <row r="516" spans="37:37" x14ac:dyDescent="0.25">
      <c r="AK516" s="105"/>
    </row>
    <row r="517" spans="37:37" x14ac:dyDescent="0.25">
      <c r="AK517" s="105"/>
    </row>
    <row r="518" spans="37:37" x14ac:dyDescent="0.25">
      <c r="AK518" s="105"/>
    </row>
    <row r="519" spans="37:37" x14ac:dyDescent="0.25">
      <c r="AK519" s="105"/>
    </row>
    <row r="520" spans="37:37" x14ac:dyDescent="0.25">
      <c r="AK520" s="105"/>
    </row>
    <row r="521" spans="37:37" x14ac:dyDescent="0.25">
      <c r="AK521" s="105"/>
    </row>
    <row r="522" spans="37:37" x14ac:dyDescent="0.25">
      <c r="AK522" s="105"/>
    </row>
    <row r="523" spans="37:37" x14ac:dyDescent="0.25">
      <c r="AK523" s="105"/>
    </row>
    <row r="524" spans="37:37" x14ac:dyDescent="0.25">
      <c r="AK524" s="105"/>
    </row>
    <row r="525" spans="37:37" s="107" customFormat="1" x14ac:dyDescent="0.25">
      <c r="AK525" s="105"/>
    </row>
    <row r="526" spans="37:37" x14ac:dyDescent="0.25">
      <c r="AK526" s="105"/>
    </row>
    <row r="527" spans="37:37" x14ac:dyDescent="0.25">
      <c r="AK527" s="105"/>
    </row>
    <row r="528" spans="37:37" x14ac:dyDescent="0.25">
      <c r="AK528" s="105"/>
    </row>
    <row r="529" spans="37:37" x14ac:dyDescent="0.25">
      <c r="AK529" s="105"/>
    </row>
    <row r="530" spans="37:37" x14ac:dyDescent="0.25">
      <c r="AK530" s="105"/>
    </row>
    <row r="531" spans="37:37" x14ac:dyDescent="0.25">
      <c r="AK531" s="105"/>
    </row>
    <row r="532" spans="37:37" x14ac:dyDescent="0.25">
      <c r="AK532" s="105"/>
    </row>
    <row r="533" spans="37:37" x14ac:dyDescent="0.25">
      <c r="AK533" s="105"/>
    </row>
    <row r="534" spans="37:37" x14ac:dyDescent="0.25">
      <c r="AK534" s="105"/>
    </row>
    <row r="535" spans="37:37" x14ac:dyDescent="0.25">
      <c r="AK535" s="105"/>
    </row>
    <row r="536" spans="37:37" x14ac:dyDescent="0.25">
      <c r="AK536" s="105"/>
    </row>
    <row r="537" spans="37:37" x14ac:dyDescent="0.25">
      <c r="AK537" s="105"/>
    </row>
    <row r="538" spans="37:37" x14ac:dyDescent="0.25">
      <c r="AK538" s="105"/>
    </row>
    <row r="539" spans="37:37" x14ac:dyDescent="0.25">
      <c r="AK539" s="105"/>
    </row>
    <row r="540" spans="37:37" x14ac:dyDescent="0.25">
      <c r="AK540" s="105"/>
    </row>
    <row r="541" spans="37:37" x14ac:dyDescent="0.25">
      <c r="AK541" s="105"/>
    </row>
    <row r="542" spans="37:37" x14ac:dyDescent="0.25">
      <c r="AK542" s="105"/>
    </row>
    <row r="543" spans="37:37" x14ac:dyDescent="0.25">
      <c r="AK543" s="105"/>
    </row>
    <row r="544" spans="37:37" x14ac:dyDescent="0.25">
      <c r="AK544" s="105"/>
    </row>
    <row r="545" spans="37:37" x14ac:dyDescent="0.25">
      <c r="AK545" s="105"/>
    </row>
    <row r="546" spans="37:37" x14ac:dyDescent="0.25">
      <c r="AK546" s="105"/>
    </row>
    <row r="547" spans="37:37" x14ac:dyDescent="0.25">
      <c r="AK547" s="105"/>
    </row>
    <row r="548" spans="37:37" x14ac:dyDescent="0.25">
      <c r="AK548" s="105"/>
    </row>
    <row r="549" spans="37:37" x14ac:dyDescent="0.25">
      <c r="AK549" s="105"/>
    </row>
    <row r="550" spans="37:37" x14ac:dyDescent="0.25">
      <c r="AK550" s="105"/>
    </row>
    <row r="551" spans="37:37" x14ac:dyDescent="0.25">
      <c r="AK551" s="105"/>
    </row>
    <row r="552" spans="37:37" x14ac:dyDescent="0.25">
      <c r="AK552" s="105"/>
    </row>
    <row r="553" spans="37:37" x14ac:dyDescent="0.25">
      <c r="AK553" s="105"/>
    </row>
    <row r="554" spans="37:37" x14ac:dyDescent="0.25">
      <c r="AK554" s="105"/>
    </row>
    <row r="555" spans="37:37" x14ac:dyDescent="0.25">
      <c r="AK555" s="105"/>
    </row>
    <row r="556" spans="37:37" x14ac:dyDescent="0.25">
      <c r="AK556" s="105"/>
    </row>
    <row r="557" spans="37:37" x14ac:dyDescent="0.25">
      <c r="AK557" s="105"/>
    </row>
    <row r="558" spans="37:37" x14ac:dyDescent="0.25">
      <c r="AK558" s="105"/>
    </row>
    <row r="559" spans="37:37" x14ac:dyDescent="0.25">
      <c r="AK559" s="105"/>
    </row>
    <row r="560" spans="37:37" x14ac:dyDescent="0.25">
      <c r="AK560" s="105"/>
    </row>
    <row r="561" spans="21:37" x14ac:dyDescent="0.25">
      <c r="AK561" s="105"/>
    </row>
    <row r="562" spans="21:37" x14ac:dyDescent="0.25">
      <c r="AK562" s="105"/>
    </row>
    <row r="563" spans="21:37" x14ac:dyDescent="0.25">
      <c r="AK563" s="105"/>
    </row>
    <row r="564" spans="21:37" x14ac:dyDescent="0.25">
      <c r="AK564" s="105"/>
    </row>
    <row r="565" spans="21:37" x14ac:dyDescent="0.25">
      <c r="AK565" s="105"/>
    </row>
    <row r="566" spans="21:37" x14ac:dyDescent="0.25">
      <c r="AK566" s="105"/>
    </row>
    <row r="567" spans="21:37" x14ac:dyDescent="0.25">
      <c r="AK567" s="105"/>
    </row>
    <row r="569" spans="21:37" x14ac:dyDescent="0.25">
      <c r="U569" s="106"/>
      <c r="V569" s="108"/>
      <c r="AJ569" s="108"/>
    </row>
    <row r="570" spans="21:37" x14ac:dyDescent="0.25">
      <c r="U570" s="106"/>
      <c r="V570" s="108"/>
      <c r="AJ570" s="108"/>
    </row>
  </sheetData>
  <sheetProtection algorithmName="SHA-512" hashValue="kEo0TK0Gjf4oFH86GnDN8gYNDwCgYL7rkKtaTe8chfx0UNzqaOrvg31OfyCuzbLehtbrF/LipxQouYCoAyjCCw==" saltValue="AJp4rMLKJwvyE0gRePAOrA==" spinCount="100000" sheet="1" objects="1" scenarios="1" selectLockedCells="1" selectUnlockedCells="1"/>
  <pageMargins left="0.7" right="0.7" top="0.75" bottom="0.75" header="0.51180555555555496" footer="0.51180555555555496"/>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Orientation TEPOS</vt:lpstr>
      <vt:lpstr>Résultats</vt:lpstr>
      <vt:lpstr>Données</vt:lpstr>
      <vt:lpstr>'Orientation TEPOS'!Zone_d_impression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Michel MAYA</cp:lastModifiedBy>
  <cp:revision>1</cp:revision>
  <cp:lastPrinted>2023-10-06T16:13:04Z</cp:lastPrinted>
  <dcterms:created xsi:type="dcterms:W3CDTF">2023-09-12T11:31:47Z</dcterms:created>
  <dcterms:modified xsi:type="dcterms:W3CDTF">2023-11-22T18:19:08Z</dcterms:modified>
  <dc:language>fr-FR</dc:language>
</cp:coreProperties>
</file>