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Tramayes\APER\excel\"/>
    </mc:Choice>
  </mc:AlternateContent>
  <xr:revisionPtr revIDLastSave="0" documentId="13_ncr:1_{D85F2DE6-5615-4E59-A79A-F03A8D41E954}" xr6:coauthVersionLast="47" xr6:coauthVersionMax="47" xr10:uidLastSave="{00000000-0000-0000-0000-000000000000}"/>
  <bookViews>
    <workbookView xWindow="-120" yWindow="-120" windowWidth="29040" windowHeight="16440" tabRatio="500" activeTab="1" xr2:uid="{00000000-000D-0000-FFFF-FFFF00000000}"/>
  </bookViews>
  <sheets>
    <sheet name="Introduction" sheetId="1" r:id="rId1"/>
    <sheet name="Orientation TEPOS" sheetId="2" r:id="rId2"/>
    <sheet name="Résultats" sheetId="5" r:id="rId3"/>
    <sheet name="Données" sheetId="4" state="hidden" r:id="rId4"/>
  </sheets>
  <definedNames>
    <definedName name="Ilpourcent">'Orientation TEPOS'!#REF!</definedName>
    <definedName name="_xlnm.Print_Area" localSheetId="1">'Orientation TEPOS'!$A$1:$Q$85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67" i="4" l="1"/>
  <c r="J167" i="4"/>
  <c r="N167" i="4"/>
  <c r="R167" i="4"/>
  <c r="V167" i="4"/>
  <c r="Z167" i="4"/>
  <c r="AD167" i="4"/>
  <c r="AH167" i="4"/>
  <c r="C168" i="4"/>
  <c r="C167" i="4" s="1"/>
  <c r="E168" i="4"/>
  <c r="E167" i="4" s="1"/>
  <c r="F168" i="4"/>
  <c r="G168" i="4"/>
  <c r="G167" i="4" s="1"/>
  <c r="H168" i="4"/>
  <c r="H167" i="4" s="1"/>
  <c r="I168" i="4"/>
  <c r="I167" i="4" s="1"/>
  <c r="J168" i="4"/>
  <c r="K168" i="4"/>
  <c r="K167" i="4" s="1"/>
  <c r="L168" i="4"/>
  <c r="L167" i="4" s="1"/>
  <c r="M168" i="4"/>
  <c r="M167" i="4" s="1"/>
  <c r="N168" i="4"/>
  <c r="O168" i="4"/>
  <c r="O167" i="4" s="1"/>
  <c r="P168" i="4"/>
  <c r="P167" i="4" s="1"/>
  <c r="Q168" i="4"/>
  <c r="Q167" i="4" s="1"/>
  <c r="R168" i="4"/>
  <c r="S168" i="4"/>
  <c r="S167" i="4" s="1"/>
  <c r="T168" i="4"/>
  <c r="T167" i="4" s="1"/>
  <c r="V168" i="4"/>
  <c r="W168" i="4"/>
  <c r="W167" i="4" s="1"/>
  <c r="X168" i="4"/>
  <c r="X167" i="4" s="1"/>
  <c r="Y168" i="4"/>
  <c r="Y167" i="4" s="1"/>
  <c r="Z168" i="4"/>
  <c r="AA168" i="4"/>
  <c r="AA167" i="4" s="1"/>
  <c r="AB168" i="4"/>
  <c r="AB167" i="4" s="1"/>
  <c r="AC168" i="4"/>
  <c r="AC167" i="4" s="1"/>
  <c r="AD168" i="4"/>
  <c r="AE168" i="4"/>
  <c r="AE167" i="4" s="1"/>
  <c r="AF168" i="4"/>
  <c r="AF167" i="4" s="1"/>
  <c r="AG168" i="4"/>
  <c r="AG167" i="4" s="1"/>
  <c r="AH168" i="4"/>
  <c r="AI168" i="4"/>
  <c r="AI167" i="4" s="1"/>
  <c r="B167" i="4"/>
  <c r="B168" i="4"/>
  <c r="A12" i="5"/>
  <c r="A13" i="5"/>
  <c r="A14" i="5"/>
  <c r="A15" i="5"/>
  <c r="A16" i="5"/>
  <c r="A17" i="5"/>
  <c r="A18" i="5"/>
  <c r="A19" i="5"/>
  <c r="A20" i="5"/>
  <c r="A21" i="5"/>
  <c r="A22" i="5"/>
  <c r="A11" i="5"/>
  <c r="P15" i="2"/>
  <c r="B20" i="5" s="1"/>
  <c r="O82" i="2"/>
  <c r="O80" i="2"/>
  <c r="O59" i="2"/>
  <c r="O57" i="2"/>
  <c r="O36" i="2"/>
  <c r="O30" i="2"/>
  <c r="O53" i="2"/>
  <c r="O76" i="2"/>
  <c r="O34" i="2"/>
  <c r="C20" i="5" l="1"/>
  <c r="O78" i="2"/>
  <c r="O74" i="2"/>
  <c r="O72" i="2"/>
  <c r="O71" i="2"/>
  <c r="O68" i="2"/>
  <c r="O55" i="2"/>
  <c r="O51" i="2"/>
  <c r="O49" i="2"/>
  <c r="O48" i="2"/>
  <c r="O45" i="2"/>
  <c r="O32" i="2"/>
  <c r="P70" i="2" l="1"/>
  <c r="D20" i="5"/>
  <c r="E20" i="5" s="1"/>
  <c r="P47" i="2"/>
  <c r="P69" i="2"/>
  <c r="P46" i="2"/>
  <c r="O28" i="2" l="1"/>
  <c r="O26" i="2"/>
  <c r="O25" i="2"/>
  <c r="P24" i="2" s="1"/>
  <c r="O22" i="2"/>
  <c r="P16" i="2"/>
  <c r="B21" i="5" s="1"/>
  <c r="C21" i="5" s="1"/>
  <c r="D21" i="5" s="1"/>
  <c r="E21" i="5" s="1"/>
  <c r="P14" i="2"/>
  <c r="B19" i="5" s="1"/>
  <c r="C19" i="5" s="1"/>
  <c r="D19" i="5" s="1"/>
  <c r="E19" i="5" s="1"/>
  <c r="P13" i="2"/>
  <c r="B18" i="5" s="1"/>
  <c r="C18" i="5" s="1"/>
  <c r="D18" i="5" s="1"/>
  <c r="E18" i="5" s="1"/>
  <c r="P12" i="2"/>
  <c r="B17" i="5" s="1"/>
  <c r="C17" i="5" s="1"/>
  <c r="D17" i="5" s="1"/>
  <c r="E17" i="5" s="1"/>
  <c r="P11" i="2"/>
  <c r="B16" i="5" s="1"/>
  <c r="C16" i="5" s="1"/>
  <c r="D16" i="5" s="1"/>
  <c r="E16" i="5" s="1"/>
  <c r="P10" i="2"/>
  <c r="B15" i="5" s="1"/>
  <c r="C15" i="5" s="1"/>
  <c r="D15" i="5" s="1"/>
  <c r="E15" i="5" s="1"/>
  <c r="B10" i="2"/>
  <c r="P9" i="2"/>
  <c r="B14" i="5" s="1"/>
  <c r="B9" i="2"/>
  <c r="P8" i="2"/>
  <c r="B13" i="5" s="1"/>
  <c r="C13" i="5" s="1"/>
  <c r="D13" i="5" s="1"/>
  <c r="E13" i="5" s="1"/>
  <c r="B8" i="2"/>
  <c r="P7" i="2"/>
  <c r="B12" i="5" s="1"/>
  <c r="C12" i="5" s="1"/>
  <c r="D12" i="5" s="1"/>
  <c r="E12" i="5" s="1"/>
  <c r="B7" i="2"/>
  <c r="P6" i="2"/>
  <c r="B11" i="5" s="1"/>
  <c r="C11" i="5" s="1"/>
  <c r="B6" i="2"/>
  <c r="P4" i="2"/>
  <c r="B4" i="2"/>
  <c r="P1" i="2"/>
  <c r="M1" i="2"/>
  <c r="P73" i="2" s="1"/>
  <c r="I1" i="2"/>
  <c r="C14" i="5" l="1"/>
  <c r="D14" i="5" s="1"/>
  <c r="E14" i="5" s="1"/>
  <c r="B23" i="2"/>
  <c r="A2" i="5" a="1"/>
  <c r="A2" i="5" s="1"/>
  <c r="B27" i="2"/>
  <c r="D27" i="2" s="1"/>
  <c r="A6" i="5" a="1"/>
  <c r="A6" i="5" s="1"/>
  <c r="B25" i="2"/>
  <c r="D25" i="2" s="1"/>
  <c r="A4" i="5" a="1"/>
  <c r="A4" i="5" s="1"/>
  <c r="D11" i="5"/>
  <c r="C22" i="5"/>
  <c r="B24" i="2"/>
  <c r="D24" i="2" s="1"/>
  <c r="A3" i="5" a="1"/>
  <c r="A3" i="5" s="1"/>
  <c r="B26" i="2"/>
  <c r="D26" i="2" s="1"/>
  <c r="A5" i="5" a="1"/>
  <c r="A5" i="5" s="1"/>
  <c r="P27" i="2"/>
  <c r="P50" i="2"/>
  <c r="P17" i="2"/>
  <c r="B22" i="5" s="1"/>
  <c r="P23" i="2"/>
  <c r="D23" i="2"/>
  <c r="C2" i="5" s="1"/>
  <c r="B11" i="2"/>
  <c r="A7" i="5" s="1" a="1"/>
  <c r="G66" i="2" l="1"/>
  <c r="G43" i="2"/>
  <c r="A7" i="5"/>
  <c r="I9" i="5"/>
  <c r="D22" i="5"/>
  <c r="E11" i="5"/>
  <c r="E22" i="5" s="1"/>
  <c r="B50" i="2"/>
  <c r="D50" i="2" s="1"/>
  <c r="C6" i="5"/>
  <c r="J10" i="5"/>
  <c r="B24" i="5"/>
  <c r="I10" i="5"/>
  <c r="B49" i="2"/>
  <c r="D49" i="2" s="1"/>
  <c r="C5" i="5"/>
  <c r="B28" i="2"/>
  <c r="B47" i="2"/>
  <c r="D47" i="2" s="1"/>
  <c r="C3" i="5"/>
  <c r="B48" i="2"/>
  <c r="D48" i="2" s="1"/>
  <c r="C4" i="5"/>
  <c r="A16" i="2"/>
  <c r="B46" i="2"/>
  <c r="D28" i="2"/>
  <c r="C7" i="5" s="1"/>
  <c r="J9" i="5" s="1"/>
  <c r="L10" i="5" l="1"/>
  <c r="C24" i="5"/>
  <c r="B70" i="2"/>
  <c r="D70" i="2" s="1"/>
  <c r="E3" i="5" s="1"/>
  <c r="D3" i="5"/>
  <c r="B71" i="2"/>
  <c r="D71" i="2" s="1"/>
  <c r="E4" i="5" s="1"/>
  <c r="D4" i="5"/>
  <c r="B72" i="2"/>
  <c r="D72" i="2" s="1"/>
  <c r="E5" i="5" s="1"/>
  <c r="D5" i="5"/>
  <c r="K10" i="5"/>
  <c r="B73" i="2"/>
  <c r="D73" i="2" s="1"/>
  <c r="E6" i="5" s="1"/>
  <c r="D6" i="5"/>
  <c r="G20" i="2"/>
  <c r="H36" i="2" s="1"/>
  <c r="O38" i="2"/>
  <c r="B51" i="2"/>
  <c r="D46" i="2"/>
  <c r="D2" i="5" s="1"/>
  <c r="H32" i="2" l="1"/>
  <c r="H34" i="2"/>
  <c r="H28" i="2"/>
  <c r="H30" i="2"/>
  <c r="B69" i="2"/>
  <c r="D51" i="2"/>
  <c r="H26" i="2"/>
  <c r="H22" i="2"/>
  <c r="H24" i="2"/>
  <c r="O61" i="2" l="1"/>
  <c r="D7" i="5"/>
  <c r="B74" i="2"/>
  <c r="D69" i="2"/>
  <c r="K9" i="5" l="1"/>
  <c r="D24" i="5"/>
  <c r="D74" i="2"/>
  <c r="E7" i="5" s="1"/>
  <c r="E2" i="5"/>
  <c r="H57" i="2"/>
  <c r="H59" i="2"/>
  <c r="H55" i="2"/>
  <c r="H49" i="2"/>
  <c r="H45" i="2"/>
  <c r="H51" i="2"/>
  <c r="H53" i="2"/>
  <c r="H47" i="2"/>
  <c r="O84" i="2" l="1"/>
  <c r="L9" i="5"/>
  <c r="E24" i="5"/>
  <c r="H82" i="2"/>
  <c r="H80" i="2" l="1"/>
  <c r="H76" i="2"/>
  <c r="H70" i="2"/>
  <c r="H72" i="2"/>
  <c r="H78" i="2"/>
  <c r="H68" i="2"/>
  <c r="H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<sst xmlns="http://schemas.openxmlformats.org/spreadsheetml/2006/main" count="529" uniqueCount="389">
  <si>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</si>
  <si>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</si>
  <si>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</si>
  <si>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</si>
  <si>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</si>
  <si>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</si>
  <si>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</si>
  <si>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</si>
  <si>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</si>
  <si>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</si>
  <si>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</si>
  <si>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</si>
  <si>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</si>
  <si>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</si>
  <si>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</si>
  <si>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</si>
  <si>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</si>
  <si>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</si>
  <si>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</si>
  <si>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</si>
  <si>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</si>
  <si>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</si>
  <si>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</si>
  <si>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</si>
  <si>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</si>
  <si>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</si>
  <si>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</si>
  <si>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</si>
  <si>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</si>
  <si>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</si>
  <si>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</si>
  <si>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</si>
  <si>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</si>
  <si>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</si>
  <si>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</si>
  <si>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</si>
  <si>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</si>
  <si>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</si>
  <si>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</si>
  <si>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</si>
  <si>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</si>
  <si>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</si>
  <si>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</si>
  <si>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</si>
  <si>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</si>
  <si>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</si>
  <si>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</si>
  <si>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</si>
  <si>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</si>
  <si>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</si>
  <si>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</si>
  <si>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</si>
  <si>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</si>
  <si>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</si>
  <si>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</si>
  <si>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</si>
  <si>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</si>
  <si>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</si>
  <si>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</si>
  <si>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</si>
  <si>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</si>
  <si>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</si>
  <si>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</si>
  <si>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</si>
  <si>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</si>
  <si>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</si>
  <si>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</si>
  <si>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</si>
  <si>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</si>
  <si>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</si>
  <si>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</si>
  <si>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</si>
  <si>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</si>
  <si>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</si>
  <si>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</si>
  <si>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</si>
  <si>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</si>
  <si>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</si>
  <si>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</si>
  <si>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</si>
  <si>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</si>
  <si>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</si>
  <si>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</si>
  <si>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</si>
  <si>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</si>
  <si>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</si>
  <si>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</si>
  <si>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</si>
  <si>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</si>
  <si>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</si>
  <si>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chauffage urbain (chaleur)</t>
  </si>
  <si>
    <t>🔥 Bois énergie chaufferies agricoles et industricelles (chaleur)</t>
  </si>
  <si>
    <t>🔥 Bois énergie chaufferies collectives (chaleur)</t>
  </si>
  <si>
    <t>🔥 Bois énergie bois des ménages</t>
  </si>
  <si>
    <t xml:space="preserve">Taux d'autoproduction de votre territoire : </t>
  </si>
  <si>
    <t>Production énergie renouvelable annuelle</t>
  </si>
  <si>
    <t>🎯 DIRECTION 2030</t>
  </si>
  <si>
    <t>Indicateur pour vous aider à choisir</t>
  </si>
  <si>
    <t>Choisissez votre consommation projetés de votre territoire en 2030
En prenant en compte des hypthèses de sobriété et d'efficacité énergétique</t>
  </si>
  <si>
    <t>MWh à produire pour 2030</t>
  </si>
  <si>
    <t>Choisissez votre mix-energétique entre les différentes solutions  !! 🌬️💧☀️🔥</t>
  </si>
  <si>
    <t xml:space="preserve">qui peut se traduire par </t>
  </si>
  <si>
    <t>Total produit annuellement</t>
  </si>
  <si>
    <t xml:space="preserve">  MW installés en éolien</t>
  </si>
  <si>
    <t>MW</t>
  </si>
  <si>
    <t>Soit</t>
  </si>
  <si>
    <t>OU</t>
  </si>
  <si>
    <t>Puissance totale installée</t>
  </si>
  <si>
    <t>élec</t>
  </si>
  <si>
    <t xml:space="preserve">  Méthaniseurs</t>
  </si>
  <si>
    <t>unités</t>
  </si>
  <si>
    <t>therm</t>
  </si>
  <si>
    <t>Nombre méthaniseurs</t>
  </si>
  <si>
    <t xml:space="preserve">  Ha de panneaux PV au sol</t>
  </si>
  <si>
    <t>Ha</t>
  </si>
  <si>
    <t>Surface au sol cloturée et couverte de panneaux</t>
  </si>
  <si>
    <t>🔆</t>
  </si>
  <si>
    <t xml:space="preserve">  m² de panneaux PV en toiture</t>
  </si>
  <si>
    <t>m²</t>
  </si>
  <si>
    <t>de la surface totale</t>
  </si>
  <si>
    <t>Cumul de surface PV en toiture</t>
  </si>
  <si>
    <t>Nombre de chaufferies 100kW</t>
  </si>
  <si>
    <t xml:space="preserve">Soit </t>
  </si>
  <si>
    <t>d'autoproduction</t>
  </si>
  <si>
    <t>🎯 DIRECTION 2040</t>
  </si>
  <si>
    <t>Choisissez votre consommation projetés de votre territoire en 2040
En prenant en compte des hypthèses de sobriété et d'efficacité énergétique</t>
  </si>
  <si>
    <t>🎯 DIRECTION 2050</t>
  </si>
  <si>
    <t>Colonne1</t>
  </si>
  <si>
    <t>Colonne2</t>
  </si>
  <si>
    <t>Colonne3</t>
  </si>
  <si>
    <t>Colonne34</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</si>
  <si>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</si>
  <si>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</si>
  <si>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</si>
  <si>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</si>
  <si>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</si>
  <si>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</si>
  <si>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</si>
  <si>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</si>
  <si>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</si>
  <si>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</si>
  <si>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</si>
  <si>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</si>
  <si>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</si>
  <si>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</si>
  <si>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</si>
  <si>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</si>
  <si>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Colonne192</t>
  </si>
  <si>
    <t>Colonne20</t>
  </si>
  <si>
    <t>Colonne21</t>
  </si>
  <si>
    <t>Colonne22</t>
  </si>
  <si>
    <t>Colonne23</t>
  </si>
  <si>
    <t>Colonne24</t>
  </si>
  <si>
    <t>Colonne25</t>
  </si>
  <si>
    <t>Colonne26</t>
  </si>
  <si>
    <t>Colonne27</t>
  </si>
  <si>
    <t>Colonne28</t>
  </si>
  <si>
    <t>Colonne29</t>
  </si>
  <si>
    <t>Colonne30</t>
  </si>
  <si>
    <t>Colonne31</t>
  </si>
  <si>
    <t>Colonne32</t>
  </si>
  <si>
    <t>Colonne33</t>
  </si>
  <si>
    <t>Colonne332</t>
  </si>
  <si>
    <t>Colonne333</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</si>
  <si>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</si>
  <si>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</si>
  <si>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</si>
  <si>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</si>
  <si>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</si>
  <si>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</si>
  <si>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</si>
  <si>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</si>
  <si>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</si>
  <si>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</si>
  <si>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</si>
  <si>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</si>
  <si>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</si>
  <si>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</si>
  <si>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</si>
  <si>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</si>
  <si>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</si>
  <si>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</si>
  <si>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</si>
  <si>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</si>
  <si>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</si>
  <si>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</si>
  <si>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</si>
  <si>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</si>
  <si>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</si>
  <si>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</si>
  <si>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</si>
  <si>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</si>
  <si>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</si>
  <si>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</si>
  <si>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</si>
  <si>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</si>
  <si>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</si>
  <si>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</si>
  <si>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</si>
  <si>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</si>
  <si>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m² de panneaux thermiques</t>
  </si>
  <si>
    <t>Cumul de surface panneaux thermiques en toiture</t>
  </si>
  <si>
    <t xml:space="preserve">  Chaufferie bois (100 kW)</t>
  </si>
  <si>
    <t>MW géothermie profonde</t>
  </si>
  <si>
    <t>Consommations de votre territoire (MWh)</t>
  </si>
  <si>
    <t>Productions de votre territoire (MWh)</t>
  </si>
  <si>
    <t>🌏 Géothermie profonde</t>
  </si>
  <si>
    <t>🌏</t>
  </si>
  <si>
    <t>☀️</t>
  </si>
  <si>
    <t>MWhther/m²</t>
  </si>
  <si>
    <t>Puissance totale installée (profondeur &gt; 200m)</t>
  </si>
  <si>
    <t>Puissance totale installée (profondeur &lt; 200m)</t>
  </si>
  <si>
    <t>MWhther/kW</t>
  </si>
  <si>
    <t>kW géothermie de surface</t>
  </si>
  <si>
    <t>kW</t>
  </si>
  <si>
    <t>🔥 Autre biomasse</t>
  </si>
  <si>
    <t xml:space="preserve">Consommations </t>
  </si>
  <si>
    <t>Productions</t>
  </si>
  <si>
    <t>Taux d'autoproduction</t>
  </si>
  <si>
    <t>Année</t>
  </si>
  <si>
    <t>Consommation</t>
  </si>
  <si>
    <t>Production</t>
  </si>
  <si>
    <t>Production valorisation des déchets</t>
  </si>
  <si>
    <t>CA Alès Agglomération</t>
  </si>
  <si>
    <t>CA Carcassonne Agglo</t>
  </si>
  <si>
    <t>CA de Béziers-Méditerranée</t>
  </si>
  <si>
    <t>CA de Castres Mazamet</t>
  </si>
  <si>
    <t>CA de l'Albigeois (C2A)</t>
  </si>
  <si>
    <t>CA de Nîmes Métropole</t>
  </si>
  <si>
    <t>CA du Gard Rhodanien</t>
  </si>
  <si>
    <t>CA du Grand Avignon (COGA)</t>
  </si>
  <si>
    <t>CA du Grand Cahors</t>
  </si>
  <si>
    <t>CA du Pays de l'Or</t>
  </si>
  <si>
    <t>CA du Sicoval</t>
  </si>
  <si>
    <t>CA Gaillac-Graulhet</t>
  </si>
  <si>
    <t>CA Grand Auch Cœur de Gascogne</t>
  </si>
  <si>
    <t>CA Grand Montauban</t>
  </si>
  <si>
    <t>CA Hérault-Méditerranée</t>
  </si>
  <si>
    <t>CA Le Grand Narbonne</t>
  </si>
  <si>
    <t>CA Le Muretain Agglo</t>
  </si>
  <si>
    <t>CA Pays Foix-Varilhes</t>
  </si>
  <si>
    <t>CA Rodez Agglomération</t>
  </si>
  <si>
    <t>CA Sète Agglopôle Méditerranée</t>
  </si>
  <si>
    <t>CA Tarbes-Lourdes-Pyrénées</t>
  </si>
  <si>
    <t>CC Adour Madiran</t>
  </si>
  <si>
    <t>CC Agly Fenouillèdes</t>
  </si>
  <si>
    <t>CC Arize Lèze</t>
  </si>
  <si>
    <t>CC Armagnac Adour</t>
  </si>
  <si>
    <t>CC Artagnan de Fezensac</t>
  </si>
  <si>
    <t>CC Astarac Arros en Gascogne</t>
  </si>
  <si>
    <t>CC Aubrac, Carladez et Viadène</t>
  </si>
  <si>
    <t>CC Aubrac Lot Causses Tarn</t>
  </si>
  <si>
    <t>CC Aure-Louron</t>
  </si>
  <si>
    <t>CC Aveyron Bas Ségala Viaur</t>
  </si>
  <si>
    <t>CC Bastides de Lomagne</t>
  </si>
  <si>
    <t>CC Bastides et Vallons du Gers</t>
  </si>
  <si>
    <t>CC Beaucaire Terre d'Argence</t>
  </si>
  <si>
    <t>CC Cagire Garonne Salat</t>
  </si>
  <si>
    <t>CC Carmausin-Ségala</t>
  </si>
  <si>
    <t>CC Castelnaudary Lauragais Audois</t>
  </si>
  <si>
    <t>CC Causses Aigoual Cévennes</t>
  </si>
  <si>
    <t>CC Causses et Vallée de la Dordogne</t>
  </si>
  <si>
    <t>CC Cazals-Salviac</t>
  </si>
  <si>
    <t>CC Centre Tarn</t>
  </si>
  <si>
    <t>CC Cœur d'Astarac en Gascogne</t>
  </si>
  <si>
    <t>CC Cœur de Garonne</t>
  </si>
  <si>
    <t>CC Cœur de Lozère</t>
  </si>
  <si>
    <t>CC Cœur et Coteaux du Comminges</t>
  </si>
  <si>
    <t>CC Comtal Lot et Truyère</t>
  </si>
  <si>
    <t>CC Conflent-Canigó</t>
  </si>
  <si>
    <t>CC Conques-Marcillac</t>
  </si>
  <si>
    <t>CC Corbières Salanque Méditerranée</t>
  </si>
  <si>
    <t>CC Coteaux et Plaines du Pays Lafrançaisain</t>
  </si>
  <si>
    <t>CC Couserans-Pyrénées</t>
  </si>
  <si>
    <t>CC d'Aire-sur-l'Adour</t>
  </si>
  <si>
    <t>CC Decazeville Communauté</t>
  </si>
  <si>
    <t>CC de Cèze Cévennes</t>
  </si>
  <si>
    <t>CC de la Gascogne Toulousaine</t>
  </si>
  <si>
    <t>CC de la Haute Ariège</t>
  </si>
  <si>
    <t>CC de la Haute-Bigorre</t>
  </si>
  <si>
    <t>CC de la Lomagne Gersoise</t>
  </si>
  <si>
    <t>CC de la Lomagne Tarn-et-Garonnaise</t>
  </si>
  <si>
    <t>CC de la Montagne Noire</t>
  </si>
  <si>
    <t>CC de la Muse et des Raspes du Tarn</t>
  </si>
  <si>
    <t>CC de la Save au Touch</t>
  </si>
  <si>
    <t>CC de la Tenarèze</t>
  </si>
  <si>
    <t>CC de la Vallée du Lot et du Vignoble</t>
  </si>
  <si>
    <t>CC de Lévézou Pareloup</t>
  </si>
  <si>
    <t>CC de Millau Grands Causses</t>
  </si>
  <si>
    <t>CC de Petite Camargue</t>
  </si>
  <si>
    <t>CC des Albères, de la Côte Vermeille et de l'Illibéris</t>
  </si>
  <si>
    <t>CC des Aspres</t>
  </si>
  <si>
    <t>CC des Causses à l'Aubrac</t>
  </si>
  <si>
    <t>CC des Cévennes au Mont Lozère</t>
  </si>
  <si>
    <t>CC des Cévennes Gangeoises et Suménoises</t>
  </si>
  <si>
    <t>CC des Coteaux Arrats Gimone</t>
  </si>
  <si>
    <t>CC des Coteaux Bellevue</t>
  </si>
  <si>
    <t>CC des Coteaux du Girou</t>
  </si>
  <si>
    <t>CC des Coteaux du Val-d'Arros</t>
  </si>
  <si>
    <t>CC des Deux Rives</t>
  </si>
  <si>
    <t>CC des Hautes Terres de l'Aubrac</t>
  </si>
  <si>
    <t>CC des Hauts Tolosans</t>
  </si>
  <si>
    <t>CC des Monts d'Alban et du Villefranchois</t>
  </si>
  <si>
    <t>CC des Monts de Lacaune et de la Montagne du Haut Languedoc</t>
  </si>
  <si>
    <t>CC des Portes d'Ariège Pyrénées</t>
  </si>
  <si>
    <t>CC des Terres d'Apcher-Margeride-Aubrac</t>
  </si>
  <si>
    <t>CC des Terres du Lauragais</t>
  </si>
  <si>
    <t>CC de Val'Aïgo</t>
  </si>
  <si>
    <t>CC du Bas Armagnac</t>
  </si>
  <si>
    <t>CC du Bassin Auterivain Haut-Garonnais</t>
  </si>
  <si>
    <t>CC du Causse de Labastide-Murat</t>
  </si>
  <si>
    <t>CC du Clermontais</t>
  </si>
  <si>
    <t>CC du Cordais et du Causse (4 C)</t>
  </si>
  <si>
    <t>CC du Frontonnais</t>
  </si>
  <si>
    <t>CC du Gévaudan</t>
  </si>
  <si>
    <t>CC du Grand Armagnac</t>
  </si>
  <si>
    <t>CC du Grand Pic Saint-Loup</t>
  </si>
  <si>
    <t>CC du Haut-Allier</t>
  </si>
  <si>
    <t>CC du Haut Vallespir</t>
  </si>
  <si>
    <t>CC du Lautrécois et du Pays d'Agout</t>
  </si>
  <si>
    <t>CC du Limouxin</t>
  </si>
  <si>
    <t>CC du Minervois au Caroux</t>
  </si>
  <si>
    <t>CC du Pays de Lalbenque-Limogne</t>
  </si>
  <si>
    <t>CC du Pays de Lunel</t>
  </si>
  <si>
    <t>CC du Pays de Mirepoix</t>
  </si>
  <si>
    <t>CC du Pays de Salars</t>
  </si>
  <si>
    <t>CC du Pays de Serres en Quercy</t>
  </si>
  <si>
    <t>CC du Pays de Sommières</t>
  </si>
  <si>
    <t>CC du Pays de Tarascon</t>
  </si>
  <si>
    <t>CC du Pays de Trie et du Magnoac</t>
  </si>
  <si>
    <t>CC du Pays d'Olmes</t>
  </si>
  <si>
    <t>CC du Pays Rignacois</t>
  </si>
  <si>
    <t>CC du Pays Viganais</t>
  </si>
  <si>
    <t>CC du Piémont Cévenol</t>
  </si>
  <si>
    <t>CC du Plateau de Lannemezan</t>
  </si>
  <si>
    <t>CC du Plateau de Montbazens</t>
  </si>
  <si>
    <t>CC du Pont du Gard</t>
  </si>
  <si>
    <t>CC du Quercy Blanc</t>
  </si>
  <si>
    <t>CC du Quercy Caussadais</t>
  </si>
  <si>
    <t>CC du Quercy Rouergue et des Gorges de l'Aveyron</t>
  </si>
  <si>
    <t>CC du Réquistanais</t>
  </si>
  <si>
    <t>CC du Saves</t>
  </si>
  <si>
    <t>CC du Sor et de l'Agout</t>
  </si>
  <si>
    <t>CC du Vallespir</t>
  </si>
  <si>
    <t>CC du Volvestre</t>
  </si>
  <si>
    <t>CC Gorges Causses Cévennes</t>
  </si>
  <si>
    <t>CC Grand-Figeac</t>
  </si>
  <si>
    <t>CC Grand Orb</t>
  </si>
  <si>
    <t>CC Grand Sud Tarn et Garonne</t>
  </si>
  <si>
    <t>CC La Domitienne</t>
  </si>
  <si>
    <t>CC Larzac et Vallées</t>
  </si>
  <si>
    <t>CC Lauragais Revel Sorezois</t>
  </si>
  <si>
    <t>CC Les Avant-Monts</t>
  </si>
  <si>
    <t>CC Lodévois et Larzac</t>
  </si>
  <si>
    <t>CC Mont Lozère</t>
  </si>
  <si>
    <t>CC Monts, Rance et Rougier</t>
  </si>
  <si>
    <t>CC Neste Barousse</t>
  </si>
  <si>
    <t>CC Ouest Aveyron Communauté</t>
  </si>
  <si>
    <t>CC Pays de Nay</t>
  </si>
  <si>
    <t>CC Pays d'Uzès</t>
  </si>
  <si>
    <t>CC Pays Ségali Communauté</t>
  </si>
  <si>
    <t>CC Piège Lauragais Malepère</t>
  </si>
  <si>
    <t>CC Pyrénées Audoises</t>
  </si>
  <si>
    <t>CC Pyrénées catalanes</t>
  </si>
  <si>
    <t>CC Pyrénées Cerdagne</t>
  </si>
  <si>
    <t>CC Pyrénées Haut Garonnaises</t>
  </si>
  <si>
    <t>CC Pyrénées Vallées des Gaves</t>
  </si>
  <si>
    <t>CC Quercy - Bouriane</t>
  </si>
  <si>
    <t>CC Quercy Vert-Aveyron</t>
  </si>
  <si>
    <t>CC Randon - Margeride</t>
  </si>
  <si>
    <t>CC Région Lézignanaise, Corbières et Minervois</t>
  </si>
  <si>
    <t>CC Rhony, Vistre, Vidourle</t>
  </si>
  <si>
    <t>CC Roussillon-Conflent</t>
  </si>
  <si>
    <t>CC Saint Affricain, Roquefort, Sept Vallons</t>
  </si>
  <si>
    <t>CC Sidobre Vals et Plateaux</t>
  </si>
  <si>
    <t>CC Sud-Hérault</t>
  </si>
  <si>
    <t>CC Sud-Roussillon</t>
  </si>
  <si>
    <t>CC Tarn-Agout</t>
  </si>
  <si>
    <t>CC Terre de Camargue</t>
  </si>
  <si>
    <t>CC Terres des Confluences</t>
  </si>
  <si>
    <t>CC Thoré Montagne Noire</t>
  </si>
  <si>
    <t>CC Val 81</t>
  </si>
  <si>
    <t>CC Val de Gers</t>
  </si>
  <si>
    <t>CC Vallée de l'Hérault</t>
  </si>
  <si>
    <t>CU Perpignan Méditerranée Métropole</t>
  </si>
  <si>
    <t>Montpellier Méditerranée Métropole</t>
  </si>
  <si>
    <t>Toulouse Métropole</t>
  </si>
  <si>
    <t>OCCITANIE-EPCI</t>
  </si>
  <si>
    <t>Région-OCCITANIE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</si>
</sst>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s>
  <fonts count="43"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b/>
      <sz val="18"/>
      <name val="Calibri"/>
      <family val="2"/>
      <charset val="1"/>
    </font>
    <font>
      <b/>
      <sz val="18"/>
      <color rgb="FF44546A"/>
      <name val="Calibri"/>
      <family val="2"/>
      <charset val="1"/>
    </font>
    <font>
      <sz val="11"/>
      <color rgb="FF44546A"/>
      <name val="Calibri"/>
      <family val="2"/>
      <charset val="1"/>
    </font>
    <font>
      <sz val="12"/>
      <color rgb="FF44546A"/>
      <name val="Calibri"/>
      <family val="2"/>
      <charset val="1"/>
    </font>
    <font>
      <b/>
      <sz val="12"/>
      <color rgb="FF44546A"/>
      <name val="Calibri"/>
      <family val="2"/>
      <charset val="1"/>
    </font>
    <font>
      <b/>
      <sz val="14"/>
      <color rgb="FF000000"/>
      <name val="Calibri"/>
      <family val="2"/>
      <charset val="1"/>
    </font>
    <font>
      <sz val="28"/>
      <color rgb="FF000000"/>
      <name val="Calibri"/>
      <family val="2"/>
      <charset val="1"/>
    </font>
    <font>
      <b/>
      <sz val="13"/>
      <color rgb="FF44546A"/>
      <name val="Calibri"/>
      <family val="2"/>
      <charset val="1"/>
    </font>
    <font>
      <b/>
      <sz val="16"/>
      <color rgb="FF4472C4"/>
      <name val="Calibri"/>
      <family val="2"/>
      <charset val="1"/>
    </font>
    <font>
      <b/>
      <sz val="9"/>
      <color rgb="FF44546A"/>
      <name val="Calibri"/>
      <family val="2"/>
      <charset val="1"/>
    </font>
    <font>
      <sz val="11"/>
      <name val="Calibri"/>
      <family val="2"/>
      <charset val="1"/>
    </font>
    <font>
      <sz val="18"/>
      <name val="Calibri"/>
      <family val="2"/>
      <charset val="1"/>
    </font>
    <font>
      <sz val="12"/>
      <name val="Calibri"/>
      <family val="2"/>
      <charset val="1"/>
    </font>
    <font>
      <b/>
      <sz val="11"/>
      <name val="Calibri"/>
      <family val="2"/>
      <charset val="1"/>
    </font>
    <font>
      <sz val="16"/>
      <color rgb="FF000000"/>
      <name val="Calibri"/>
      <family val="2"/>
      <charset val="1"/>
    </font>
    <font>
      <sz val="14"/>
      <color rgb="FF000000"/>
      <name val="Calibri"/>
      <family val="2"/>
      <charset val="1"/>
    </font>
    <font>
      <sz val="12"/>
      <color rgb="FF000000"/>
      <name val="Calibri"/>
      <family val="2"/>
      <charset val="1"/>
    </font>
    <font>
      <sz val="18"/>
      <color rgb="FF548235"/>
      <name val="Calibri"/>
      <family val="2"/>
      <charset val="1"/>
    </font>
    <font>
      <sz val="20"/>
      <color rgb="FF000000"/>
      <name val="Calibri"/>
      <family val="2"/>
      <charset val="1"/>
    </font>
    <font>
      <sz val="18"/>
      <color rgb="FFFF0000"/>
      <name val="Calibri"/>
      <family val="2"/>
      <charset val="1"/>
    </font>
    <font>
      <b/>
      <sz val="18"/>
      <color rgb="FFFF0000"/>
      <name val="Calibri"/>
      <family val="2"/>
      <charset val="1"/>
    </font>
    <font>
      <sz val="8"/>
      <color rgb="FF000000"/>
      <name val="Arial"/>
      <charset val="1"/>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sz val="14"/>
      <color rgb="FF000000"/>
      <name val="Calibri"/>
      <family val="2"/>
    </font>
    <font>
      <sz val="16"/>
      <color rgb="FF000000"/>
      <name val="Calibri"/>
      <family val="2"/>
    </font>
    <font>
      <sz val="10"/>
      <name val="Arial"/>
      <family val="2"/>
    </font>
  </fonts>
  <fills count="29">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00B0F0"/>
        <bgColor rgb="FF008080"/>
      </patternFill>
    </fill>
    <fill>
      <patternFill patternType="solid">
        <fgColor rgb="FFED7D31"/>
        <bgColor rgb="FFBF9000"/>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FF0000"/>
        <bgColor rgb="FF993300"/>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rgb="FFFF0000"/>
        <bgColor rgb="FFFFD966"/>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s>
  <borders count="32">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thin">
        <color rgb="FF222A35"/>
      </left>
      <right/>
      <top style="thin">
        <color rgb="FF222A35"/>
      </top>
      <bottom style="thin">
        <color rgb="FF222A35"/>
      </bottom>
      <diagonal/>
    </border>
    <border>
      <left/>
      <right/>
      <top style="thin">
        <color rgb="FF222A35"/>
      </top>
      <bottom style="thin">
        <color rgb="FF222A35"/>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rgb="FFED7D3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31" fillId="0" borderId="0" applyBorder="0" applyProtection="0"/>
    <xf numFmtId="166" fontId="31" fillId="0" borderId="0" applyBorder="0" applyProtection="0"/>
    <xf numFmtId="0" fontId="7"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31" fillId="0" borderId="0" applyBorder="0" applyProtection="0"/>
    <xf numFmtId="0" fontId="2" fillId="8" borderId="0" applyBorder="0" applyProtection="0"/>
    <xf numFmtId="0" fontId="3" fillId="0" borderId="0"/>
    <xf numFmtId="0" fontId="3" fillId="0" borderId="0"/>
    <xf numFmtId="0" fontId="3" fillId="0" borderId="0"/>
    <xf numFmtId="0" fontId="8" fillId="0" borderId="1" applyProtection="0"/>
    <xf numFmtId="0" fontId="16" fillId="0" borderId="2" applyProtection="0"/>
    <xf numFmtId="0" fontId="8" fillId="0" borderId="0" applyBorder="0" applyProtection="0"/>
  </cellStyleXfs>
  <cellXfs count="178">
    <xf numFmtId="0" fontId="0" fillId="0" borderId="0" xfId="0"/>
    <xf numFmtId="0" fontId="6"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3" fontId="9" fillId="11" borderId="13" xfId="15" applyNumberFormat="1" applyFont="1" applyFill="1" applyBorder="1" applyAlignment="1" applyProtection="1">
      <alignment vertical="center"/>
    </xf>
    <xf numFmtId="0" fontId="5" fillId="11" borderId="0" xfId="0" applyFont="1" applyFill="1"/>
    <xf numFmtId="0" fontId="5" fillId="11" borderId="0" xfId="0" applyFont="1" applyFill="1" applyAlignment="1">
      <alignment horizontal="right"/>
    </xf>
    <xf numFmtId="3" fontId="9" fillId="11" borderId="13" xfId="15" applyNumberFormat="1" applyFont="1" applyFill="1" applyBorder="1" applyAlignment="1" applyProtection="1">
      <alignment horizontal="left" vertical="center"/>
    </xf>
    <xf numFmtId="0" fontId="5" fillId="12" borderId="0" xfId="0" applyFont="1" applyFill="1"/>
    <xf numFmtId="0" fontId="5" fillId="0" borderId="0" xfId="0" applyFont="1"/>
    <xf numFmtId="0" fontId="10" fillId="12" borderId="13" xfId="15" applyFont="1" applyFill="1" applyBorder="1" applyAlignment="1" applyProtection="1">
      <alignment vertical="center"/>
    </xf>
    <xf numFmtId="0" fontId="4" fillId="12" borderId="0" xfId="0" applyFont="1" applyFill="1"/>
    <xf numFmtId="0" fontId="4" fillId="0" borderId="0" xfId="0" applyFont="1"/>
    <xf numFmtId="0" fontId="0" fillId="12" borderId="0" xfId="0" applyFill="1"/>
    <xf numFmtId="0" fontId="11" fillId="12" borderId="14" xfId="0" applyFont="1" applyFill="1" applyBorder="1"/>
    <xf numFmtId="3" fontId="12" fillId="13" borderId="13" xfId="15" applyNumberFormat="1" applyFont="1" applyFill="1" applyBorder="1" applyAlignment="1" applyProtection="1">
      <alignment vertical="center"/>
    </xf>
    <xf numFmtId="0" fontId="11" fillId="12" borderId="15" xfId="0" applyFont="1" applyFill="1" applyBorder="1"/>
    <xf numFmtId="0" fontId="8" fillId="12" borderId="0" xfId="15" applyFill="1" applyBorder="1" applyAlignment="1" applyProtection="1">
      <alignment horizontal="center" vertical="center"/>
    </xf>
    <xf numFmtId="0" fontId="12" fillId="12" borderId="13" xfId="15" applyFont="1" applyFill="1" applyBorder="1" applyAlignment="1" applyProtection="1">
      <alignment horizontal="left" vertical="center"/>
    </xf>
    <xf numFmtId="0" fontId="12" fillId="12" borderId="13" xfId="15" applyFont="1" applyFill="1" applyBorder="1" applyAlignment="1" applyProtection="1">
      <alignment vertical="center"/>
    </xf>
    <xf numFmtId="0" fontId="8" fillId="12" borderId="13" xfId="15" applyFill="1" applyBorder="1" applyAlignment="1" applyProtection="1">
      <alignment vertical="center"/>
    </xf>
    <xf numFmtId="3" fontId="13" fillId="14" borderId="13" xfId="15" applyNumberFormat="1" applyFont="1" applyFill="1" applyBorder="1" applyAlignment="1" applyProtection="1">
      <alignment vertical="center"/>
    </xf>
    <xf numFmtId="0" fontId="12" fillId="0" borderId="13" xfId="15" applyFont="1" applyBorder="1" applyAlignment="1" applyProtection="1">
      <alignment vertical="center"/>
    </xf>
    <xf numFmtId="0" fontId="4" fillId="12" borderId="0" xfId="0" applyFont="1" applyFill="1" applyAlignment="1">
      <alignment horizontal="center"/>
    </xf>
    <xf numFmtId="0" fontId="4" fillId="12" borderId="0" xfId="0" applyFont="1" applyFill="1" applyAlignment="1">
      <alignment horizontal="left"/>
    </xf>
    <xf numFmtId="166" fontId="17" fillId="12" borderId="0" xfId="16" applyNumberFormat="1" applyFont="1" applyFill="1" applyBorder="1" applyAlignment="1" applyProtection="1">
      <alignment horizontal="center" vertical="center"/>
    </xf>
    <xf numFmtId="0" fontId="18" fillId="12" borderId="0" xfId="17" applyFont="1" applyFill="1" applyBorder="1" applyAlignment="1" applyProtection="1">
      <alignment horizontal="center" vertical="center"/>
    </xf>
    <xf numFmtId="0" fontId="0" fillId="12" borderId="0" xfId="0" applyFill="1" applyAlignment="1">
      <alignment horizontal="center"/>
    </xf>
    <xf numFmtId="0" fontId="8" fillId="12" borderId="0" xfId="15" applyFill="1" applyBorder="1" applyAlignment="1" applyProtection="1">
      <alignment vertical="center"/>
    </xf>
    <xf numFmtId="0" fontId="19" fillId="12" borderId="0" xfId="0" applyFont="1" applyFill="1"/>
    <xf numFmtId="0" fontId="19" fillId="12" borderId="12" xfId="0" applyFont="1" applyFill="1" applyBorder="1"/>
    <xf numFmtId="0" fontId="19" fillId="12" borderId="18" xfId="0" applyFont="1" applyFill="1" applyBorder="1"/>
    <xf numFmtId="0" fontId="0" fillId="0" borderId="19" xfId="0" applyBorder="1"/>
    <xf numFmtId="0" fontId="22" fillId="12" borderId="20" xfId="15" applyFont="1" applyFill="1" applyBorder="1" applyAlignment="1" applyProtection="1">
      <alignment horizontal="center" vertical="center"/>
    </xf>
    <xf numFmtId="0" fontId="19" fillId="12" borderId="0" xfId="0" applyFont="1" applyFill="1" applyAlignment="1">
      <alignment horizontal="center"/>
    </xf>
    <xf numFmtId="0" fontId="19" fillId="12" borderId="21" xfId="0" applyFont="1" applyFill="1" applyBorder="1" applyAlignment="1">
      <alignment horizontal="center"/>
    </xf>
    <xf numFmtId="0" fontId="0" fillId="12" borderId="19" xfId="0" applyFill="1" applyBorder="1"/>
    <xf numFmtId="0" fontId="6" fillId="12" borderId="0" xfId="0" applyFont="1" applyFill="1" applyAlignment="1">
      <alignment horizontal="center"/>
    </xf>
    <xf numFmtId="0" fontId="0" fillId="12" borderId="21" xfId="0" applyFill="1" applyBorder="1"/>
    <xf numFmtId="0" fontId="8" fillId="12" borderId="19" xfId="15" applyFill="1" applyBorder="1" applyAlignment="1" applyProtection="1">
      <alignment vertical="center"/>
    </xf>
    <xf numFmtId="167" fontId="23" fillId="14" borderId="0" xfId="0" applyNumberFormat="1" applyFont="1" applyFill="1"/>
    <xf numFmtId="0" fontId="24" fillId="14" borderId="0" xfId="0" applyFont="1" applyFill="1"/>
    <xf numFmtId="0" fontId="0" fillId="14" borderId="21" xfId="0" applyFill="1" applyBorder="1"/>
    <xf numFmtId="165" fontId="14" fillId="14" borderId="0" xfId="1" applyNumberFormat="1" applyFont="1" applyFill="1" applyBorder="1" applyAlignment="1" applyProtection="1">
      <alignment vertical="center"/>
    </xf>
    <xf numFmtId="0" fontId="0" fillId="12" borderId="0" xfId="0" applyFill="1" applyAlignment="1">
      <alignment horizontal="left"/>
    </xf>
    <xf numFmtId="168" fontId="25" fillId="9" borderId="0" xfId="0" applyNumberFormat="1" applyFont="1" applyFill="1" applyAlignment="1">
      <alignment horizontal="left"/>
    </xf>
    <xf numFmtId="0" fontId="12" fillId="12" borderId="19" xfId="15" applyFont="1" applyFill="1" applyBorder="1" applyAlignment="1" applyProtection="1">
      <alignment horizontal="left" vertical="center"/>
    </xf>
    <xf numFmtId="3" fontId="0" fillId="13" borderId="0" xfId="0" applyNumberFormat="1" applyFill="1"/>
    <xf numFmtId="166" fontId="31" fillId="12" borderId="0" xfId="2" applyFill="1" applyBorder="1" applyAlignment="1" applyProtection="1">
      <alignment horizontal="center"/>
    </xf>
    <xf numFmtId="3" fontId="12" fillId="12" borderId="21" xfId="15" applyNumberFormat="1" applyFont="1" applyFill="1" applyBorder="1" applyAlignment="1" applyProtection="1">
      <alignment vertical="center"/>
    </xf>
    <xf numFmtId="3" fontId="12" fillId="12" borderId="0" xfId="15" applyNumberFormat="1" applyFont="1" applyFill="1" applyBorder="1" applyAlignment="1" applyProtection="1">
      <alignment vertical="center"/>
    </xf>
    <xf numFmtId="169" fontId="0" fillId="12" borderId="0" xfId="0" applyNumberFormat="1" applyFill="1"/>
    <xf numFmtId="0" fontId="5" fillId="12" borderId="0" xfId="0" applyFont="1" applyFill="1" applyAlignment="1">
      <alignment horizontal="center" vertical="center"/>
    </xf>
    <xf numFmtId="165" fontId="31" fillId="12" borderId="0" xfId="1" applyNumberFormat="1" applyFill="1" applyBorder="1" applyAlignment="1" applyProtection="1">
      <alignment vertical="top"/>
    </xf>
    <xf numFmtId="170" fontId="25" fillId="12" borderId="0" xfId="0" applyNumberFormat="1" applyFont="1" applyFill="1"/>
    <xf numFmtId="168" fontId="4" fillId="9" borderId="0" xfId="0" applyNumberFormat="1" applyFont="1" applyFill="1" applyAlignment="1">
      <alignment horizontal="center" vertical="center" wrapText="1"/>
    </xf>
    <xf numFmtId="168" fontId="4" fillId="9" borderId="21" xfId="0" applyNumberFormat="1" applyFont="1" applyFill="1" applyBorder="1" applyAlignment="1">
      <alignment horizontal="center" vertical="center" wrapText="1"/>
    </xf>
    <xf numFmtId="167" fontId="23" fillId="16" borderId="0" xfId="0" applyNumberFormat="1" applyFont="1" applyFill="1"/>
    <xf numFmtId="0" fontId="24" fillId="16" borderId="0" xfId="0" applyFont="1" applyFill="1"/>
    <xf numFmtId="0" fontId="0" fillId="16" borderId="21" xfId="0" applyFill="1" applyBorder="1"/>
    <xf numFmtId="165" fontId="23" fillId="16" borderId="0" xfId="1" applyNumberFormat="1" applyFont="1" applyFill="1" applyBorder="1" applyProtection="1"/>
    <xf numFmtId="168" fontId="4" fillId="17" borderId="0" xfId="0" applyNumberFormat="1" applyFont="1" applyFill="1" applyAlignment="1">
      <alignment horizontal="center" vertical="center" wrapText="1"/>
    </xf>
    <xf numFmtId="168" fontId="4" fillId="17" borderId="21" xfId="0" applyNumberFormat="1" applyFont="1" applyFill="1" applyBorder="1" applyAlignment="1">
      <alignment horizontal="center" vertical="center" wrapText="1"/>
    </xf>
    <xf numFmtId="168" fontId="25" fillId="17" borderId="0" xfId="0" applyNumberFormat="1" applyFont="1" applyFill="1" applyAlignment="1">
      <alignment horizontal="left"/>
    </xf>
    <xf numFmtId="168" fontId="4" fillId="12" borderId="0" xfId="0" applyNumberFormat="1" applyFont="1" applyFill="1" applyAlignment="1">
      <alignment horizontal="center" vertical="center" wrapText="1"/>
    </xf>
    <xf numFmtId="168" fontId="4" fillId="12" borderId="21" xfId="0" applyNumberFormat="1" applyFont="1" applyFill="1" applyBorder="1" applyAlignment="1">
      <alignment horizontal="center" vertical="center" wrapText="1"/>
    </xf>
    <xf numFmtId="167" fontId="23" fillId="18" borderId="0" xfId="0" applyNumberFormat="1" applyFont="1" applyFill="1"/>
    <xf numFmtId="0" fontId="24" fillId="18" borderId="0" xfId="0" applyFont="1" applyFill="1"/>
    <xf numFmtId="0" fontId="0" fillId="18" borderId="21" xfId="0" applyFill="1" applyBorder="1"/>
    <xf numFmtId="165" fontId="23" fillId="18" borderId="0" xfId="1" applyNumberFormat="1" applyFont="1" applyFill="1" applyBorder="1" applyProtection="1"/>
    <xf numFmtId="0" fontId="24" fillId="12" borderId="0" xfId="0" applyFont="1" applyFill="1" applyAlignment="1">
      <alignment horizontal="left"/>
    </xf>
    <xf numFmtId="0" fontId="12" fillId="12" borderId="22" xfId="15" applyFont="1" applyFill="1" applyBorder="1" applyAlignment="1" applyProtection="1">
      <alignment horizontal="left" vertical="center"/>
    </xf>
    <xf numFmtId="3" fontId="13" fillId="14" borderId="23" xfId="15" applyNumberFormat="1" applyFont="1" applyFill="1" applyBorder="1" applyAlignment="1" applyProtection="1">
      <alignment vertical="center"/>
    </xf>
    <xf numFmtId="0" fontId="0" fillId="12" borderId="23" xfId="0" applyFill="1" applyBorder="1"/>
    <xf numFmtId="3" fontId="13" fillId="14" borderId="24" xfId="15" applyNumberFormat="1" applyFont="1" applyFill="1" applyBorder="1" applyAlignment="1" applyProtection="1">
      <alignment vertical="center"/>
    </xf>
    <xf numFmtId="0" fontId="27" fillId="12" borderId="19" xfId="0" applyFont="1" applyFill="1" applyBorder="1"/>
    <xf numFmtId="167" fontId="23" fillId="18" borderId="0" xfId="1" applyNumberFormat="1" applyFont="1" applyFill="1" applyBorder="1" applyProtection="1"/>
    <xf numFmtId="0" fontId="12" fillId="0" borderId="0" xfId="15" applyFont="1" applyBorder="1" applyAlignment="1" applyProtection="1">
      <alignment horizontal="left" vertical="center"/>
    </xf>
    <xf numFmtId="3" fontId="0" fillId="0" borderId="0" xfId="0" applyNumberFormat="1"/>
    <xf numFmtId="166" fontId="31" fillId="0" borderId="0" xfId="2" applyBorder="1" applyAlignment="1" applyProtection="1">
      <alignment horizontal="center"/>
    </xf>
    <xf numFmtId="3" fontId="12" fillId="0" borderId="0" xfId="15" applyNumberFormat="1" applyFont="1" applyBorder="1" applyAlignment="1" applyProtection="1">
      <alignment vertical="center"/>
    </xf>
    <xf numFmtId="167" fontId="24" fillId="3" borderId="0" xfId="0" applyNumberFormat="1" applyFont="1" applyFill="1"/>
    <xf numFmtId="0" fontId="24" fillId="3" borderId="0" xfId="0" applyFont="1" applyFill="1"/>
    <xf numFmtId="0" fontId="0" fillId="3" borderId="21" xfId="0" applyFill="1" applyBorder="1"/>
    <xf numFmtId="165" fontId="24" fillId="3" borderId="0" xfId="1" applyNumberFormat="1" applyFont="1" applyFill="1" applyBorder="1" applyProtection="1"/>
    <xf numFmtId="0" fontId="0" fillId="12" borderId="0" xfId="0" applyFill="1" applyAlignment="1">
      <alignment vertical="top"/>
    </xf>
    <xf numFmtId="3" fontId="13" fillId="12" borderId="0" xfId="15" applyNumberFormat="1" applyFont="1" applyFill="1" applyBorder="1" applyAlignment="1" applyProtection="1">
      <alignment vertical="center"/>
    </xf>
    <xf numFmtId="0" fontId="28" fillId="19" borderId="0" xfId="0" applyFont="1" applyFill="1"/>
    <xf numFmtId="166" fontId="29" fillId="19" borderId="0" xfId="2" applyFont="1" applyFill="1" applyBorder="1" applyAlignment="1" applyProtection="1">
      <alignment horizontal="center"/>
    </xf>
    <xf numFmtId="0" fontId="0" fillId="12" borderId="22" xfId="0" applyFill="1" applyBorder="1"/>
    <xf numFmtId="0" fontId="6" fillId="12" borderId="23" xfId="0" applyFont="1" applyFill="1" applyBorder="1" applyAlignment="1">
      <alignment horizontal="center"/>
    </xf>
    <xf numFmtId="0" fontId="0" fillId="12" borderId="24" xfId="0" applyFill="1" applyBorder="1"/>
    <xf numFmtId="0" fontId="12" fillId="12" borderId="0" xfId="15" applyFont="1" applyFill="1" applyBorder="1" applyAlignment="1" applyProtection="1">
      <alignment horizontal="left" vertical="center"/>
    </xf>
    <xf numFmtId="0" fontId="0" fillId="0" borderId="0" xfId="0" applyAlignment="1">
      <alignment wrapText="1"/>
    </xf>
    <xf numFmtId="0" fontId="0" fillId="18" borderId="7" xfId="0" applyFill="1" applyBorder="1" applyAlignment="1">
      <alignment vertical="center" wrapText="1"/>
    </xf>
    <xf numFmtId="0" fontId="0" fillId="20" borderId="7" xfId="0" applyFill="1" applyBorder="1" applyAlignment="1">
      <alignment vertical="center" wrapText="1"/>
    </xf>
    <xf numFmtId="0" fontId="0" fillId="0" borderId="7" xfId="0" applyBorder="1" applyAlignment="1">
      <alignment vertical="center" wrapText="1"/>
    </xf>
    <xf numFmtId="0" fontId="0" fillId="15" borderId="7" xfId="0" applyFill="1" applyBorder="1" applyAlignment="1">
      <alignment vertical="center" wrapText="1"/>
    </xf>
    <xf numFmtId="0" fontId="0" fillId="21" borderId="7" xfId="0" applyFill="1" applyBorder="1" applyAlignment="1">
      <alignment vertical="center" wrapText="1"/>
    </xf>
    <xf numFmtId="0" fontId="0" fillId="22" borderId="7" xfId="0" applyFill="1" applyBorder="1" applyAlignment="1">
      <alignment vertical="center" wrapText="1"/>
    </xf>
    <xf numFmtId="0" fontId="0" fillId="22" borderId="25" xfId="0" applyFill="1" applyBorder="1" applyAlignment="1">
      <alignment vertical="center" wrapText="1"/>
    </xf>
    <xf numFmtId="49" fontId="30" fillId="0" borderId="0" xfId="0" applyNumberFormat="1" applyFont="1"/>
    <xf numFmtId="0" fontId="0" fillId="0" borderId="0" xfId="0" applyAlignment="1">
      <alignment vertical="center"/>
    </xf>
    <xf numFmtId="0" fontId="0" fillId="9" borderId="0" xfId="0" applyFill="1"/>
    <xf numFmtId="0" fontId="19" fillId="0" borderId="0" xfId="0" applyFont="1"/>
    <xf numFmtId="0" fontId="32"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7" fillId="0" borderId="7" xfId="3" applyBorder="1"/>
    <xf numFmtId="172" fontId="7" fillId="0" borderId="8" xfId="3" applyNumberFormat="1" applyBorder="1"/>
    <xf numFmtId="172" fontId="0" fillId="0" borderId="10" xfId="1" applyNumberFormat="1" applyFont="1" applyBorder="1"/>
    <xf numFmtId="0" fontId="7" fillId="0" borderId="10" xfId="3" applyBorder="1"/>
    <xf numFmtId="172" fontId="7" fillId="0" borderId="11" xfId="3" applyNumberFormat="1" applyBorder="1"/>
    <xf numFmtId="172" fontId="34" fillId="23" borderId="4" xfId="1" applyNumberFormat="1" applyFont="1" applyFill="1" applyBorder="1"/>
    <xf numFmtId="172" fontId="34" fillId="23" borderId="7" xfId="1" applyNumberFormat="1" applyFont="1" applyFill="1" applyBorder="1"/>
    <xf numFmtId="173" fontId="34" fillId="23" borderId="7" xfId="1" applyNumberFormat="1" applyFont="1" applyFill="1" applyBorder="1"/>
    <xf numFmtId="168" fontId="25" fillId="24" borderId="0" xfId="0" applyNumberFormat="1" applyFont="1" applyFill="1" applyAlignment="1">
      <alignment horizontal="left"/>
    </xf>
    <xf numFmtId="167" fontId="23" fillId="25" borderId="0" xfId="1" applyNumberFormat="1" applyFont="1" applyFill="1" applyBorder="1" applyProtection="1"/>
    <xf numFmtId="0" fontId="40" fillId="26" borderId="0" xfId="0" applyFont="1" applyFill="1" applyAlignment="1">
      <alignment horizontal="left" vertical="center"/>
    </xf>
    <xf numFmtId="0" fontId="0" fillId="26" borderId="21" xfId="0" applyFill="1" applyBorder="1"/>
    <xf numFmtId="165" fontId="23" fillId="26" borderId="0" xfId="1" applyNumberFormat="1" applyFont="1" applyFill="1" applyBorder="1" applyAlignment="1" applyProtection="1">
      <alignment vertical="top"/>
    </xf>
    <xf numFmtId="0" fontId="6" fillId="0" borderId="0" xfId="0" applyFont="1" applyAlignment="1">
      <alignment horizontal="center"/>
    </xf>
    <xf numFmtId="0" fontId="6" fillId="0" borderId="21" xfId="0" applyFont="1" applyBorder="1" applyAlignment="1">
      <alignment horizontal="center"/>
    </xf>
    <xf numFmtId="167" fontId="24" fillId="27" borderId="0" xfId="0" applyNumberFormat="1" applyFont="1" applyFill="1"/>
    <xf numFmtId="0" fontId="40" fillId="27" borderId="0" xfId="0" applyFont="1" applyFill="1" applyAlignment="1">
      <alignment horizontal="left"/>
    </xf>
    <xf numFmtId="0" fontId="6" fillId="27" borderId="21" xfId="0" applyFont="1" applyFill="1" applyBorder="1" applyAlignment="1">
      <alignment horizontal="center"/>
    </xf>
    <xf numFmtId="0" fontId="41" fillId="12" borderId="19" xfId="0" applyFont="1" applyFill="1" applyBorder="1"/>
    <xf numFmtId="0" fontId="23" fillId="12" borderId="19" xfId="0" applyFont="1" applyFill="1" applyBorder="1"/>
    <xf numFmtId="0" fontId="4" fillId="12" borderId="19" xfId="0" applyFont="1" applyFill="1" applyBorder="1"/>
    <xf numFmtId="174" fontId="34" fillId="23" borderId="10" xfId="1" applyNumberFormat="1" applyFont="1" applyFill="1" applyBorder="1"/>
    <xf numFmtId="165" fontId="24" fillId="28" borderId="0" xfId="1" applyNumberFormat="1" applyFont="1" applyFill="1"/>
    <xf numFmtId="165" fontId="31" fillId="0" borderId="0" xfId="1" applyNumberFormat="1"/>
    <xf numFmtId="165" fontId="0" fillId="0" borderId="0" xfId="0" applyNumberFormat="1"/>
    <xf numFmtId="166" fontId="31" fillId="0" borderId="0" xfId="2"/>
    <xf numFmtId="0" fontId="42" fillId="0" borderId="0" xfId="0" applyFont="1"/>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wrapText="1"/>
    </xf>
    <xf numFmtId="0" fontId="34" fillId="0" borderId="0" xfId="0" applyFont="1" applyAlignment="1">
      <alignment horizontal="center"/>
    </xf>
    <xf numFmtId="0" fontId="35" fillId="0" borderId="0" xfId="0" applyFont="1" applyAlignment="1">
      <alignment horizontal="center" wrapText="1"/>
    </xf>
    <xf numFmtId="0" fontId="35" fillId="0" borderId="0" xfId="0" applyFont="1" applyAlignment="1">
      <alignment horizontal="center"/>
    </xf>
    <xf numFmtId="0" fontId="0" fillId="0" borderId="12" xfId="0" applyBorder="1" applyAlignment="1">
      <alignment horizontal="center"/>
    </xf>
    <xf numFmtId="0" fontId="38" fillId="0" borderId="0" xfId="0" applyFont="1" applyAlignment="1">
      <alignment horizontal="center"/>
    </xf>
    <xf numFmtId="0" fontId="36" fillId="0" borderId="26" xfId="0" applyFont="1" applyBorder="1" applyAlignment="1">
      <alignment horizontal="center"/>
    </xf>
    <xf numFmtId="0" fontId="36" fillId="0" borderId="27" xfId="0" applyFont="1" applyBorder="1" applyAlignment="1">
      <alignment horizontal="center"/>
    </xf>
    <xf numFmtId="0" fontId="36" fillId="0" borderId="28" xfId="0" applyFont="1" applyBorder="1" applyAlignment="1">
      <alignment horizontal="center"/>
    </xf>
    <xf numFmtId="0" fontId="7" fillId="0" borderId="29" xfId="3" applyBorder="1"/>
    <xf numFmtId="0" fontId="37" fillId="0" borderId="30" xfId="3" applyFont="1" applyBorder="1" applyAlignment="1">
      <alignment horizontal="center"/>
    </xf>
    <xf numFmtId="0" fontId="37" fillId="0" borderId="31" xfId="3" applyFont="1" applyBorder="1" applyAlignment="1">
      <alignment horizontal="center"/>
    </xf>
    <xf numFmtId="0" fontId="5" fillId="0" borderId="21" xfId="0" applyFont="1" applyBorder="1" applyAlignment="1">
      <alignment horizontal="center"/>
    </xf>
    <xf numFmtId="0" fontId="26" fillId="0" borderId="21" xfId="0" applyFont="1" applyBorder="1" applyAlignment="1">
      <alignment horizontal="center"/>
    </xf>
    <xf numFmtId="171" fontId="26" fillId="12" borderId="21" xfId="0" applyNumberFormat="1" applyFont="1" applyFill="1" applyBorder="1" applyAlignment="1">
      <alignment horizontal="center" vertical="center" wrapText="1"/>
    </xf>
    <xf numFmtId="168" fontId="26" fillId="12" borderId="21" xfId="0" applyNumberFormat="1" applyFont="1" applyFill="1" applyBorder="1" applyAlignment="1">
      <alignment horizontal="center" vertical="center" wrapText="1"/>
    </xf>
    <xf numFmtId="0" fontId="19" fillId="14" borderId="16" xfId="15" applyFont="1" applyFill="1" applyBorder="1" applyAlignment="1" applyProtection="1">
      <alignment horizontal="center" vertical="center" wrapText="1"/>
    </xf>
    <xf numFmtId="3" fontId="20" fillId="12" borderId="17" xfId="0" applyNumberFormat="1" applyFont="1" applyFill="1" applyBorder="1" applyAlignment="1">
      <alignment horizontal="center"/>
    </xf>
    <xf numFmtId="0" fontId="21" fillId="10" borderId="16" xfId="0" applyFont="1" applyFill="1" applyBorder="1" applyAlignment="1">
      <alignment horizontal="center" vertical="center"/>
    </xf>
    <xf numFmtId="0" fontId="4" fillId="12" borderId="21" xfId="0" applyFont="1" applyFill="1" applyBorder="1" applyAlignment="1">
      <alignment horizontal="center"/>
    </xf>
    <xf numFmtId="0" fontId="4" fillId="0" borderId="21" xfId="0" applyFont="1" applyBorder="1" applyAlignment="1">
      <alignment horizontal="center"/>
    </xf>
    <xf numFmtId="0" fontId="5" fillId="10" borderId="0" xfId="0" applyFont="1" applyFill="1" applyAlignment="1">
      <alignment horizontal="left"/>
    </xf>
    <xf numFmtId="0" fontId="5" fillId="11" borderId="0" xfId="0" applyFont="1" applyFill="1" applyAlignment="1">
      <alignment horizontal="center"/>
    </xf>
    <xf numFmtId="0" fontId="5" fillId="15" borderId="0" xfId="0" applyFont="1" applyFill="1" applyAlignment="1">
      <alignment horizontal="center"/>
    </xf>
    <xf numFmtId="166" fontId="15" fillId="15" borderId="0" xfId="2" applyFont="1" applyFill="1" applyBorder="1" applyAlignment="1" applyProtection="1">
      <alignment horizontal="center" vertical="center"/>
    </xf>
  </cellXfs>
  <cellStyles count="18">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1"/>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38C3-4795-B05D-C5467DAB8E59}"/>
                </c:ext>
              </c:extLst>
            </c:dLbl>
            <c:dLbl>
              <c:idx val="3"/>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38C3-4795-B05D-C5467DAB8E59}"/>
                </c:ext>
              </c:extLst>
            </c:dLbl>
            <c:dLbl>
              <c:idx val="4"/>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38C3-4795-B05D-C5467DAB8E59}"/>
                </c:ext>
              </c:extLst>
            </c:dLbl>
            <c:spPr>
              <a:solidFill>
                <a:srgbClr val="FFFFFF"/>
              </a:solidFill>
            </c:spPr>
            <c:txPr>
              <a:bodyPr wrap="square"/>
              <a:lstStyle/>
              <a:p>
                <a:pPr>
                  <a:defRPr sz="900" b="0" strike="noStrike" spc="-1">
                    <a:solidFill>
                      <a:srgbClr val="595959"/>
                    </a:solidFill>
                    <a:latin typeface="Calibri"/>
                  </a:defRPr>
                </a:pPr>
                <a:endParaRPr lang="fr-F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101216.7223058532</c:v>
                </c:pt>
                <c:pt idx="1">
                  <c:v>95782.183588224201</c:v>
                </c:pt>
                <c:pt idx="2">
                  <c:v>213637.71449254706</c:v>
                </c:pt>
                <c:pt idx="3">
                  <c:v>25302.888495724335</c:v>
                </c:pt>
                <c:pt idx="4">
                  <c:v>237772.61809084157</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673712.12697319034</c:v>
                </c:pt>
                <c:pt idx="1">
                  <c:v>639260.54045769898</c:v>
                </c:pt>
                <c:pt idx="2">
                  <c:v>578476.45259781415</c:v>
                </c:pt>
                <c:pt idx="3">
                  <c:v>465291.45520030218</c:v>
                </c:pt>
              </c:numCache>
            </c:numRef>
          </c:val>
          <c:extLst>
            <c:ext xmlns:c16="http://schemas.microsoft.com/office/drawing/2014/chart" uri="{C3380CC4-5D6E-409C-BE32-E72D297353CC}">
              <c16:uniqueId val="{00000000-78B5-42E4-B9D9-7C78C4176454}"/>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150737.02813658537</c:v>
                </c:pt>
                <c:pt idx="1">
                  <c:v>150737.02813658537</c:v>
                </c:pt>
                <c:pt idx="2">
                  <c:v>150737.02813658537</c:v>
                </c:pt>
                <c:pt idx="3">
                  <c:v>150737.02813658537</c:v>
                </c:pt>
              </c:numCache>
            </c:numRef>
          </c:val>
          <c:extLst>
            <c:ext xmlns:c16="http://schemas.microsoft.com/office/drawing/2014/chart" uri="{C3380CC4-5D6E-409C-BE32-E72D297353CC}">
              <c16:uniqueId val="{00000001-78B5-42E4-B9D9-7C78C417645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673712.12697319034</c:v>
                </c:pt>
                <c:pt idx="1">
                  <c:v>639260.54045769898</c:v>
                </c:pt>
              </c:numCache>
            </c:numRef>
          </c:val>
          <c:extLst>
            <c:ext xmlns:c16="http://schemas.microsoft.com/office/drawing/2014/chart" uri="{C3380CC4-5D6E-409C-BE32-E72D297353CC}">
              <c16:uniqueId val="{00000000-8E8B-453C-B8FC-4FF75A885CF6}"/>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150737.02813658537</c:v>
                </c:pt>
                <c:pt idx="1">
                  <c:v>150737.02813658537</c:v>
                </c:pt>
              </c:numCache>
            </c:numRef>
          </c:val>
          <c:extLst>
            <c:ext xmlns:c16="http://schemas.microsoft.com/office/drawing/2014/chart" uri="{C3380CC4-5D6E-409C-BE32-E72D297353CC}">
              <c16:uniqueId val="{00000001-8E8B-453C-B8FC-4FF75A885CF6}"/>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673712.12697319034</c:v>
                </c:pt>
                <c:pt idx="1">
                  <c:v>639260.54045769898</c:v>
                </c:pt>
                <c:pt idx="2">
                  <c:v>578476.45259781415</c:v>
                </c:pt>
              </c:numCache>
            </c:numRef>
          </c:val>
          <c:extLst>
            <c:ext xmlns:c16="http://schemas.microsoft.com/office/drawing/2014/chart" uri="{C3380CC4-5D6E-409C-BE32-E72D297353CC}">
              <c16:uniqueId val="{00000000-653C-48E9-95BA-9F26504A29FC}"/>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150737.02813658537</c:v>
                </c:pt>
                <c:pt idx="1">
                  <c:v>150737.02813658537</c:v>
                </c:pt>
                <c:pt idx="2">
                  <c:v>150737.02813658537</c:v>
                </c:pt>
              </c:numCache>
            </c:numRef>
          </c:val>
          <c:extLst>
            <c:ext xmlns:c16="http://schemas.microsoft.com/office/drawing/2014/chart" uri="{C3380CC4-5D6E-409C-BE32-E72D297353CC}">
              <c16:uniqueId val="{00000001-653C-48E9-95BA-9F26504A29FC}"/>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673712.12697319034</c:v>
                </c:pt>
                <c:pt idx="1">
                  <c:v>639260.54045769898</c:v>
                </c:pt>
              </c:numCache>
            </c:numRef>
          </c:val>
          <c:extLst>
            <c:ext xmlns:c16="http://schemas.microsoft.com/office/drawing/2014/chart" uri="{C3380CC4-5D6E-409C-BE32-E72D297353CC}">
              <c16:uniqueId val="{00000000-190C-4388-AEB5-047975CE8103}"/>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150737.02813658537</c:v>
                </c:pt>
                <c:pt idx="1">
                  <c:v>150737.02813658537</c:v>
                </c:pt>
              </c:numCache>
            </c:numRef>
          </c:val>
          <c:extLst>
            <c:ext xmlns:c16="http://schemas.microsoft.com/office/drawing/2014/chart" uri="{C3380CC4-5D6E-409C-BE32-E72D297353CC}">
              <c16:uniqueId val="{00000001-190C-4388-AEB5-047975CE8103}"/>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673712.12697319034</c:v>
                </c:pt>
                <c:pt idx="1">
                  <c:v>639260.54045769898</c:v>
                </c:pt>
                <c:pt idx="2">
                  <c:v>578476.45259781415</c:v>
                </c:pt>
              </c:numCache>
            </c:numRef>
          </c:val>
          <c:extLst>
            <c:ext xmlns:c16="http://schemas.microsoft.com/office/drawing/2014/chart" uri="{C3380CC4-5D6E-409C-BE32-E72D297353CC}">
              <c16:uniqueId val="{00000000-9512-48F1-BC86-D6B35757F751}"/>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150737.02813658537</c:v>
                </c:pt>
                <c:pt idx="1">
                  <c:v>150737.02813658537</c:v>
                </c:pt>
                <c:pt idx="2">
                  <c:v>150737.02813658537</c:v>
                </c:pt>
              </c:numCache>
            </c:numRef>
          </c:val>
          <c:extLst>
            <c:ext xmlns:c16="http://schemas.microsoft.com/office/drawing/2014/chart" uri="{C3380CC4-5D6E-409C-BE32-E72D297353CC}">
              <c16:uniqueId val="{00000001-9512-48F1-BC86-D6B35757F751}"/>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673712.12697319034</c:v>
                </c:pt>
                <c:pt idx="1">
                  <c:v>639260.54045769898</c:v>
                </c:pt>
                <c:pt idx="2">
                  <c:v>578476.45259781415</c:v>
                </c:pt>
                <c:pt idx="3">
                  <c:v>465291.45520030218</c:v>
                </c:pt>
              </c:numCache>
            </c:numRef>
          </c:val>
          <c:extLst>
            <c:ext xmlns:c16="http://schemas.microsoft.com/office/drawing/2014/chart" uri="{C3380CC4-5D6E-409C-BE32-E72D297353CC}">
              <c16:uniqueId val="{00000000-4CEF-4D4A-80B1-42B4662F0098}"/>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150737.02813658537</c:v>
                </c:pt>
                <c:pt idx="1">
                  <c:v>150737.02813658537</c:v>
                </c:pt>
                <c:pt idx="2">
                  <c:v>150737.02813658537</c:v>
                </c:pt>
                <c:pt idx="3">
                  <c:v>150737.02813658537</c:v>
                </c:pt>
              </c:numCache>
            </c:numRef>
          </c:val>
          <c:extLst>
            <c:ext xmlns:c16="http://schemas.microsoft.com/office/drawing/2014/chart" uri="{C3380CC4-5D6E-409C-BE32-E72D297353CC}">
              <c16:uniqueId val="{00000001-4CEF-4D4A-80B1-42B4662F0098}"/>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129960</xdr:colOff>
      <xdr:row>2</xdr:row>
      <xdr:rowOff>83520</xdr:rowOff>
    </xdr:from>
    <xdr:to>
      <xdr:col>8</xdr:col>
      <xdr:colOff>577710</xdr:colOff>
      <xdr:row>13</xdr:row>
      <xdr:rowOff>201960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118080</xdr:colOff>
      <xdr:row>21</xdr:row>
      <xdr:rowOff>24480</xdr:rowOff>
    </xdr:from>
    <xdr:to>
      <xdr:col>6</xdr:col>
      <xdr:colOff>410760</xdr:colOff>
      <xdr:row>22</xdr:row>
      <xdr:rowOff>37800</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450040" y="5253480"/>
          <a:ext cx="292680" cy="289440"/>
        </a:xfrm>
        <a:prstGeom prst="rect">
          <a:avLst/>
        </a:prstGeom>
        <a:ln w="0">
          <a:noFill/>
        </a:ln>
      </xdr:spPr>
    </xdr:pic>
    <xdr:clientData/>
  </xdr:twoCellAnchor>
  <xdr:twoCellAnchor editAs="oneCell">
    <xdr:from>
      <xdr:col>11</xdr:col>
      <xdr:colOff>59040</xdr:colOff>
      <xdr:row>25</xdr:row>
      <xdr:rowOff>18000</xdr:rowOff>
    </xdr:from>
    <xdr:to>
      <xdr:col>11</xdr:col>
      <xdr:colOff>318960</xdr:colOff>
      <xdr:row>26</xdr:row>
      <xdr:rowOff>15840</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0509840" y="6437520"/>
          <a:ext cx="259920" cy="264600"/>
        </a:xfrm>
        <a:prstGeom prst="rect">
          <a:avLst/>
        </a:prstGeom>
        <a:ln w="0">
          <a:noFill/>
        </a:ln>
      </xdr:spPr>
    </xdr:pic>
    <xdr:clientData/>
  </xdr:twoCellAnchor>
  <xdr:twoCellAnchor editAs="oneCell">
    <xdr:from>
      <xdr:col>10</xdr:col>
      <xdr:colOff>763920</xdr:colOff>
      <xdr:row>22</xdr:row>
      <xdr:rowOff>286200</xdr:rowOff>
    </xdr:from>
    <xdr:to>
      <xdr:col>11</xdr:col>
      <xdr:colOff>372600</xdr:colOff>
      <xdr:row>24</xdr:row>
      <xdr:rowOff>10440</xdr:rowOff>
    </xdr:to>
    <xdr:pic>
      <xdr:nvPicPr>
        <xdr:cNvPr id="5" name="Image 10" descr="Valorisation de la matière organique par la méthanisation territoriale à  Bannalec par CVE Biogaz de Bannalec">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0388520" y="5791320"/>
          <a:ext cx="434880" cy="324360"/>
        </a:xfrm>
        <a:prstGeom prst="rect">
          <a:avLst/>
        </a:prstGeom>
        <a:ln w="0">
          <a:noFill/>
        </a:ln>
      </xdr:spPr>
    </xdr:pic>
    <xdr:clientData/>
  </xdr:twoCellAnchor>
  <xdr:twoCellAnchor editAs="oneCell">
    <xdr:from>
      <xdr:col>6</xdr:col>
      <xdr:colOff>46440</xdr:colOff>
      <xdr:row>22</xdr:row>
      <xdr:rowOff>286920</xdr:rowOff>
    </xdr:from>
    <xdr:to>
      <xdr:col>6</xdr:col>
      <xdr:colOff>458640</xdr:colOff>
      <xdr:row>24</xdr:row>
      <xdr:rowOff>30240</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a:stretch/>
      </xdr:blipFill>
      <xdr:spPr>
        <a:xfrm>
          <a:off x="5378400" y="5792040"/>
          <a:ext cx="412200" cy="343440"/>
        </a:xfrm>
        <a:prstGeom prst="rect">
          <a:avLst/>
        </a:prstGeom>
        <a:ln w="0">
          <a:noFill/>
        </a:ln>
      </xdr:spPr>
    </xdr:pic>
    <xdr:clientData/>
  </xdr:twoCellAnchor>
  <xdr:twoCellAnchor editAs="oneCell">
    <xdr:from>
      <xdr:col>6</xdr:col>
      <xdr:colOff>66240</xdr:colOff>
      <xdr:row>24</xdr:row>
      <xdr:rowOff>273960</xdr:rowOff>
    </xdr:from>
    <xdr:to>
      <xdr:col>6</xdr:col>
      <xdr:colOff>410760</xdr:colOff>
      <xdr:row>26</xdr:row>
      <xdr:rowOff>41400</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a:stretch/>
      </xdr:blipFill>
      <xdr:spPr>
        <a:xfrm>
          <a:off x="5398200" y="6379200"/>
          <a:ext cx="344520" cy="348480"/>
        </a:xfrm>
        <a:prstGeom prst="rect">
          <a:avLst/>
        </a:prstGeom>
        <a:ln w="0">
          <a:noFill/>
        </a:ln>
      </xdr:spPr>
    </xdr:pic>
    <xdr:clientData/>
  </xdr:twoCellAnchor>
  <xdr:twoCellAnchor editAs="oneCell">
    <xdr:from>
      <xdr:col>6</xdr:col>
      <xdr:colOff>75825</xdr:colOff>
      <xdr:row>30</xdr:row>
      <xdr:rowOff>257985</xdr:rowOff>
    </xdr:from>
    <xdr:to>
      <xdr:col>6</xdr:col>
      <xdr:colOff>405945</xdr:colOff>
      <xdr:row>31</xdr:row>
      <xdr:rowOff>267795</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twoCellAnchor>
  <xdr:twoCellAnchor editAs="oneCell">
    <xdr:from>
      <xdr:col>11</xdr:col>
      <xdr:colOff>52170</xdr:colOff>
      <xdr:row>30</xdr:row>
      <xdr:rowOff>282015</xdr:rowOff>
    </xdr:from>
    <xdr:to>
      <xdr:col>11</xdr:col>
      <xdr:colOff>377610</xdr:colOff>
      <xdr:row>32</xdr:row>
      <xdr:rowOff>14925</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twoCellAnchor>
  <xdr:twoCellAnchor>
    <xdr:from>
      <xdr:col>12</xdr:col>
      <xdr:colOff>361080</xdr:colOff>
      <xdr:row>19</xdr:row>
      <xdr:rowOff>298080</xdr:rowOff>
    </xdr:from>
    <xdr:to>
      <xdr:col>12</xdr:col>
      <xdr:colOff>542520</xdr:colOff>
      <xdr:row>21</xdr:row>
      <xdr:rowOff>6840</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a:off x="11296080" y="4898520"/>
          <a:ext cx="181440" cy="3373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25</xdr:row>
      <xdr:rowOff>9360</xdr:rowOff>
    </xdr:from>
    <xdr:to>
      <xdr:col>15</xdr:col>
      <xdr:colOff>600480</xdr:colOff>
      <xdr:row>28</xdr:row>
      <xdr:rowOff>8640</xdr:rowOff>
    </xdr:to>
    <xdr:sp macro="" textlink="">
      <xdr:nvSpPr>
        <xdr:cNvPr id="11" name="Accolade fermante 12">
          <a:extLst>
            <a:ext uri="{FF2B5EF4-FFF2-40B4-BE49-F238E27FC236}">
              <a16:creationId xmlns:a16="http://schemas.microsoft.com/office/drawing/2014/main" id="{00000000-0008-0000-0100-00000B000000}"/>
            </a:ext>
          </a:extLst>
        </xdr:cNvPr>
        <xdr:cNvSpPr/>
      </xdr:nvSpPr>
      <xdr:spPr>
        <a:xfrm>
          <a:off x="14712840" y="6428880"/>
          <a:ext cx="552960" cy="8949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436320</xdr:colOff>
      <xdr:row>21</xdr:row>
      <xdr:rowOff>15120</xdr:rowOff>
    </xdr:from>
    <xdr:to>
      <xdr:col>2</xdr:col>
      <xdr:colOff>617760</xdr:colOff>
      <xdr:row>22</xdr:row>
      <xdr:rowOff>18720</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3338640" y="5244120"/>
          <a:ext cx="181440" cy="27972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89280</xdr:colOff>
      <xdr:row>43</xdr:row>
      <xdr:rowOff>309960</xdr:rowOff>
    </xdr:from>
    <xdr:to>
      <xdr:col>6</xdr:col>
      <xdr:colOff>381960</xdr:colOff>
      <xdr:row>44</xdr:row>
      <xdr:rowOff>285120</xdr:rowOff>
    </xdr:to>
    <xdr:pic>
      <xdr:nvPicPr>
        <xdr:cNvPr id="13" name="Image 11" descr="L'énergie éolienne - Icônes électronique gratuite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5421240" y="9863280"/>
          <a:ext cx="292680" cy="289440"/>
        </a:xfrm>
        <a:prstGeom prst="rect">
          <a:avLst/>
        </a:prstGeom>
        <a:ln w="0">
          <a:noFill/>
        </a:ln>
      </xdr:spPr>
    </xdr:pic>
    <xdr:clientData/>
  </xdr:twoCellAnchor>
  <xdr:twoCellAnchor editAs="oneCell">
    <xdr:from>
      <xdr:col>11</xdr:col>
      <xdr:colOff>27000</xdr:colOff>
      <xdr:row>43</xdr:row>
      <xdr:rowOff>303480</xdr:rowOff>
    </xdr:from>
    <xdr:to>
      <xdr:col>11</xdr:col>
      <xdr:colOff>387720</xdr:colOff>
      <xdr:row>45</xdr:row>
      <xdr:rowOff>49320</xdr:rowOff>
    </xdr:to>
    <xdr:pic>
      <xdr:nvPicPr>
        <xdr:cNvPr id="14" name="Image 15" descr="L'énergie éolienne - Icônes électronique gratuites">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8"/>
        <a:stretch/>
      </xdr:blipFill>
      <xdr:spPr>
        <a:xfrm>
          <a:off x="10477800" y="9856800"/>
          <a:ext cx="360720" cy="355680"/>
        </a:xfrm>
        <a:prstGeom prst="rect">
          <a:avLst/>
        </a:prstGeom>
        <a:ln w="0">
          <a:noFill/>
        </a:ln>
      </xdr:spPr>
    </xdr:pic>
    <xdr:clientData/>
  </xdr:twoCellAnchor>
  <xdr:twoCellAnchor editAs="oneCell">
    <xdr:from>
      <xdr:col>11</xdr:col>
      <xdr:colOff>50040</xdr:colOff>
      <xdr:row>45</xdr:row>
      <xdr:rowOff>276120</xdr:rowOff>
    </xdr:from>
    <xdr:to>
      <xdr:col>11</xdr:col>
      <xdr:colOff>439560</xdr:colOff>
      <xdr:row>47</xdr:row>
      <xdr:rowOff>10080</xdr:rowOff>
    </xdr:to>
    <xdr:pic>
      <xdr:nvPicPr>
        <xdr:cNvPr id="15" name="Image 16" descr="Valorisation de la matière organique par la méthanisation territoriale à  Bannalec par CVE Biogaz de Bannalec">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a:stretch/>
      </xdr:blipFill>
      <xdr:spPr>
        <a:xfrm>
          <a:off x="10500840" y="10439280"/>
          <a:ext cx="389520" cy="324360"/>
        </a:xfrm>
        <a:prstGeom prst="rect">
          <a:avLst/>
        </a:prstGeom>
        <a:ln w="0">
          <a:noFill/>
        </a:ln>
      </xdr:spPr>
    </xdr:pic>
    <xdr:clientData/>
  </xdr:twoCellAnchor>
  <xdr:twoCellAnchor editAs="oneCell">
    <xdr:from>
      <xdr:col>6</xdr:col>
      <xdr:colOff>36720</xdr:colOff>
      <xdr:row>45</xdr:row>
      <xdr:rowOff>286560</xdr:rowOff>
    </xdr:from>
    <xdr:to>
      <xdr:col>6</xdr:col>
      <xdr:colOff>448920</xdr:colOff>
      <xdr:row>47</xdr:row>
      <xdr:rowOff>39600</xdr:rowOff>
    </xdr:to>
    <xdr:pic>
      <xdr:nvPicPr>
        <xdr:cNvPr id="16" name="Image 17" descr="Valorisation de la matière organique par la méthanisation territoriale à  Bannalec par CVE Biogaz de Bannalec">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a:stretch/>
      </xdr:blipFill>
      <xdr:spPr>
        <a:xfrm>
          <a:off x="5368680" y="10449720"/>
          <a:ext cx="412200" cy="343440"/>
        </a:xfrm>
        <a:prstGeom prst="rect">
          <a:avLst/>
        </a:prstGeom>
        <a:ln w="0">
          <a:noFill/>
        </a:ln>
      </xdr:spPr>
    </xdr:pic>
    <xdr:clientData/>
  </xdr:twoCellAnchor>
  <xdr:twoCellAnchor editAs="oneCell">
    <xdr:from>
      <xdr:col>6</xdr:col>
      <xdr:colOff>75960</xdr:colOff>
      <xdr:row>47</xdr:row>
      <xdr:rowOff>263880</xdr:rowOff>
    </xdr:from>
    <xdr:to>
      <xdr:col>6</xdr:col>
      <xdr:colOff>420480</xdr:colOff>
      <xdr:row>49</xdr:row>
      <xdr:rowOff>21960</xdr:rowOff>
    </xdr:to>
    <xdr:pic>
      <xdr:nvPicPr>
        <xdr:cNvPr id="17" name="Image 18" descr="Panneau solaire - Icônes la technologie gratuites">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a:stretch/>
      </xdr:blipFill>
      <xdr:spPr>
        <a:xfrm>
          <a:off x="5407920" y="11017440"/>
          <a:ext cx="344520" cy="348480"/>
        </a:xfrm>
        <a:prstGeom prst="rect">
          <a:avLst/>
        </a:prstGeom>
        <a:ln w="0">
          <a:noFill/>
        </a:ln>
      </xdr:spPr>
    </xdr:pic>
    <xdr:clientData/>
  </xdr:twoCellAnchor>
  <xdr:twoCellAnchor>
    <xdr:from>
      <xdr:col>2</xdr:col>
      <xdr:colOff>455760</xdr:colOff>
      <xdr:row>44</xdr:row>
      <xdr:rowOff>34200</xdr:rowOff>
    </xdr:from>
    <xdr:to>
      <xdr:col>2</xdr:col>
      <xdr:colOff>637200</xdr:colOff>
      <xdr:row>44</xdr:row>
      <xdr:rowOff>237960</xdr:rowOff>
    </xdr:to>
    <xdr:sp macro="" textlink="">
      <xdr:nvSpPr>
        <xdr:cNvPr id="20" name="Flèche : bas 23">
          <a:extLst>
            <a:ext uri="{FF2B5EF4-FFF2-40B4-BE49-F238E27FC236}">
              <a16:creationId xmlns:a16="http://schemas.microsoft.com/office/drawing/2014/main" id="{00000000-0008-0000-0100-000014000000}"/>
            </a:ext>
          </a:extLst>
        </xdr:cNvPr>
        <xdr:cNvSpPr/>
      </xdr:nvSpPr>
      <xdr:spPr>
        <a:xfrm>
          <a:off x="3358080" y="990180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60840</xdr:colOff>
      <xdr:row>67</xdr:row>
      <xdr:rowOff>33840</xdr:rowOff>
    </xdr:from>
    <xdr:to>
      <xdr:col>6</xdr:col>
      <xdr:colOff>353520</xdr:colOff>
      <xdr:row>68</xdr:row>
      <xdr:rowOff>27720</xdr:rowOff>
    </xdr:to>
    <xdr:pic>
      <xdr:nvPicPr>
        <xdr:cNvPr id="21" name="Image 24" descr="L'énergie éolienne - Icônes électronique gratuites">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2"/>
        <a:stretch/>
      </xdr:blipFill>
      <xdr:spPr>
        <a:xfrm>
          <a:off x="5392800" y="14597280"/>
          <a:ext cx="292680" cy="289440"/>
        </a:xfrm>
        <a:prstGeom prst="rect">
          <a:avLst/>
        </a:prstGeom>
        <a:ln w="0">
          <a:noFill/>
        </a:ln>
      </xdr:spPr>
    </xdr:pic>
    <xdr:clientData/>
  </xdr:twoCellAnchor>
  <xdr:twoCellAnchor editAs="oneCell">
    <xdr:from>
      <xdr:col>11</xdr:col>
      <xdr:colOff>2520</xdr:colOff>
      <xdr:row>69</xdr:row>
      <xdr:rowOff>0</xdr:rowOff>
    </xdr:from>
    <xdr:to>
      <xdr:col>11</xdr:col>
      <xdr:colOff>392040</xdr:colOff>
      <xdr:row>70</xdr:row>
      <xdr:rowOff>29160</xdr:rowOff>
    </xdr:to>
    <xdr:pic>
      <xdr:nvPicPr>
        <xdr:cNvPr id="22" name="Image 27" descr="Valorisation de la matière organique par la méthanisation territoriale à  Bannalec par CVE Biogaz de Bannalec">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4"/>
        <a:stretch/>
      </xdr:blipFill>
      <xdr:spPr>
        <a:xfrm>
          <a:off x="10453320" y="15154200"/>
          <a:ext cx="389520" cy="324360"/>
        </a:xfrm>
        <a:prstGeom prst="rect">
          <a:avLst/>
        </a:prstGeom>
        <a:ln w="0">
          <a:noFill/>
        </a:ln>
      </xdr:spPr>
    </xdr:pic>
    <xdr:clientData/>
  </xdr:twoCellAnchor>
  <xdr:twoCellAnchor editAs="oneCell">
    <xdr:from>
      <xdr:col>6</xdr:col>
      <xdr:colOff>27360</xdr:colOff>
      <xdr:row>68</xdr:row>
      <xdr:rowOff>267480</xdr:rowOff>
    </xdr:from>
    <xdr:to>
      <xdr:col>6</xdr:col>
      <xdr:colOff>439560</xdr:colOff>
      <xdr:row>70</xdr:row>
      <xdr:rowOff>20520</xdr:rowOff>
    </xdr:to>
    <xdr:pic>
      <xdr:nvPicPr>
        <xdr:cNvPr id="23" name="Image 28" descr="Valorisation de la matière organique par la méthanisation territoriale à  Bannalec par CVE Biogaz de Bannalec">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5"/>
        <a:stretch/>
      </xdr:blipFill>
      <xdr:spPr>
        <a:xfrm>
          <a:off x="5359320" y="15126480"/>
          <a:ext cx="412200" cy="343440"/>
        </a:xfrm>
        <a:prstGeom prst="rect">
          <a:avLst/>
        </a:prstGeom>
        <a:ln w="0">
          <a:noFill/>
        </a:ln>
      </xdr:spPr>
    </xdr:pic>
    <xdr:clientData/>
  </xdr:twoCellAnchor>
  <xdr:twoCellAnchor editAs="oneCell">
    <xdr:from>
      <xdr:col>6</xdr:col>
      <xdr:colOff>85320</xdr:colOff>
      <xdr:row>70</xdr:row>
      <xdr:rowOff>292680</xdr:rowOff>
    </xdr:from>
    <xdr:to>
      <xdr:col>6</xdr:col>
      <xdr:colOff>429840</xdr:colOff>
      <xdr:row>72</xdr:row>
      <xdr:rowOff>50760</xdr:rowOff>
    </xdr:to>
    <xdr:pic>
      <xdr:nvPicPr>
        <xdr:cNvPr id="24" name="Image 29" descr="Panneau solaire - Icônes la technologie gratuites">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6"/>
        <a:stretch/>
      </xdr:blipFill>
      <xdr:spPr>
        <a:xfrm>
          <a:off x="5417280" y="15742080"/>
          <a:ext cx="344520" cy="348480"/>
        </a:xfrm>
        <a:prstGeom prst="rect">
          <a:avLst/>
        </a:prstGeom>
        <a:ln w="0">
          <a:noFill/>
        </a:ln>
      </xdr:spPr>
    </xdr:pic>
    <xdr:clientData/>
  </xdr:twoCellAnchor>
  <xdr:twoCellAnchor>
    <xdr:from>
      <xdr:col>2</xdr:col>
      <xdr:colOff>455760</xdr:colOff>
      <xdr:row>67</xdr:row>
      <xdr:rowOff>53280</xdr:rowOff>
    </xdr:from>
    <xdr:to>
      <xdr:col>2</xdr:col>
      <xdr:colOff>637200</xdr:colOff>
      <xdr:row>67</xdr:row>
      <xdr:rowOff>257040</xdr:rowOff>
    </xdr:to>
    <xdr:sp macro="" textlink="">
      <xdr:nvSpPr>
        <xdr:cNvPr id="27" name="Flèche : bas 34">
          <a:extLst>
            <a:ext uri="{FF2B5EF4-FFF2-40B4-BE49-F238E27FC236}">
              <a16:creationId xmlns:a16="http://schemas.microsoft.com/office/drawing/2014/main" id="{00000000-0008-0000-0100-00001B000000}"/>
            </a:ext>
          </a:extLst>
        </xdr:cNvPr>
        <xdr:cNvSpPr/>
      </xdr:nvSpPr>
      <xdr:spPr>
        <a:xfrm>
          <a:off x="3358080" y="1461672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11</xdr:col>
      <xdr:colOff>7920</xdr:colOff>
      <xdr:row>21</xdr:row>
      <xdr:rowOff>27360</xdr:rowOff>
    </xdr:from>
    <xdr:to>
      <xdr:col>11</xdr:col>
      <xdr:colOff>368640</xdr:colOff>
      <xdr:row>22</xdr:row>
      <xdr:rowOff>106920</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8"/>
        <a:stretch/>
      </xdr:blipFill>
      <xdr:spPr>
        <a:xfrm>
          <a:off x="10458720" y="5256360"/>
          <a:ext cx="360720" cy="355680"/>
        </a:xfrm>
        <a:prstGeom prst="rect">
          <a:avLst/>
        </a:prstGeom>
        <a:ln w="0">
          <a:noFill/>
        </a:ln>
      </xdr:spPr>
    </xdr:pic>
    <xdr:clientData/>
  </xdr:twoCellAnchor>
  <xdr:twoCellAnchor editAs="oneCell">
    <xdr:from>
      <xdr:col>11</xdr:col>
      <xdr:colOff>17280</xdr:colOff>
      <xdr:row>66</xdr:row>
      <xdr:rowOff>275040</xdr:rowOff>
    </xdr:from>
    <xdr:to>
      <xdr:col>11</xdr:col>
      <xdr:colOff>378000</xdr:colOff>
      <xdr:row>68</xdr:row>
      <xdr:rowOff>20880</xdr:rowOff>
    </xdr:to>
    <xdr:pic>
      <xdr:nvPicPr>
        <xdr:cNvPr id="29" name="Image 36" descr="L'énergie éolienne - Icônes électronique gratuites">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8"/>
        <a:stretch/>
      </xdr:blipFill>
      <xdr:spPr>
        <a:xfrm>
          <a:off x="10468080" y="14524200"/>
          <a:ext cx="360720" cy="355680"/>
        </a:xfrm>
        <a:prstGeom prst="rect">
          <a:avLst/>
        </a:prstGeom>
        <a:ln w="0">
          <a:noFill/>
        </a:ln>
      </xdr:spPr>
    </xdr:pic>
    <xdr:clientData/>
  </xdr:twoCellAnchor>
  <xdr:twoCellAnchor editAs="oneCell">
    <xdr:from>
      <xdr:col>11</xdr:col>
      <xdr:colOff>106920</xdr:colOff>
      <xdr:row>48</xdr:row>
      <xdr:rowOff>8280</xdr:rowOff>
    </xdr:from>
    <xdr:to>
      <xdr:col>11</xdr:col>
      <xdr:colOff>366840</xdr:colOff>
      <xdr:row>48</xdr:row>
      <xdr:rowOff>273600</xdr:rowOff>
    </xdr:to>
    <xdr:pic>
      <xdr:nvPicPr>
        <xdr:cNvPr id="30" name="Image 40" descr="Panneau solaire - Icônes la technologie gratuites">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3"/>
        <a:stretch/>
      </xdr:blipFill>
      <xdr:spPr>
        <a:xfrm>
          <a:off x="10557720" y="11057040"/>
          <a:ext cx="259920" cy="265320"/>
        </a:xfrm>
        <a:prstGeom prst="rect">
          <a:avLst/>
        </a:prstGeom>
        <a:ln w="0">
          <a:noFill/>
        </a:ln>
      </xdr:spPr>
    </xdr:pic>
    <xdr:clientData/>
  </xdr:twoCellAnchor>
  <xdr:twoCellAnchor editAs="oneCell">
    <xdr:from>
      <xdr:col>11</xdr:col>
      <xdr:colOff>59040</xdr:colOff>
      <xdr:row>71</xdr:row>
      <xdr:rowOff>17640</xdr:rowOff>
    </xdr:from>
    <xdr:to>
      <xdr:col>11</xdr:col>
      <xdr:colOff>318960</xdr:colOff>
      <xdr:row>71</xdr:row>
      <xdr:rowOff>282960</xdr:rowOff>
    </xdr:to>
    <xdr:pic>
      <xdr:nvPicPr>
        <xdr:cNvPr id="31" name="Image 41" descr="Panneau solaire - Icônes la technologie gratuites">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3"/>
        <a:stretch/>
      </xdr:blipFill>
      <xdr:spPr>
        <a:xfrm>
          <a:off x="10509840" y="15762240"/>
          <a:ext cx="259920" cy="265320"/>
        </a:xfrm>
        <a:prstGeom prst="rect">
          <a:avLst/>
        </a:prstGeom>
        <a:ln w="0">
          <a:noFill/>
        </a:ln>
      </xdr:spPr>
    </xdr:pic>
    <xdr:clientData/>
  </xdr:twoCellAnchor>
  <xdr:twoCellAnchor>
    <xdr:from>
      <xdr:col>12</xdr:col>
      <xdr:colOff>371160</xdr:colOff>
      <xdr:row>43</xdr:row>
      <xdr:rowOff>3240</xdr:rowOff>
    </xdr:from>
    <xdr:to>
      <xdr:col>12</xdr:col>
      <xdr:colOff>552600</xdr:colOff>
      <xdr:row>43</xdr:row>
      <xdr:rowOff>311760</xdr:rowOff>
    </xdr:to>
    <xdr:sp macro="" textlink="">
      <xdr:nvSpPr>
        <xdr:cNvPr id="32" name="Flèche : bas 38">
          <a:extLst>
            <a:ext uri="{FF2B5EF4-FFF2-40B4-BE49-F238E27FC236}">
              <a16:creationId xmlns:a16="http://schemas.microsoft.com/office/drawing/2014/main" id="{00000000-0008-0000-0100-000020000000}"/>
            </a:ext>
          </a:extLst>
        </xdr:cNvPr>
        <xdr:cNvSpPr/>
      </xdr:nvSpPr>
      <xdr:spPr>
        <a:xfrm>
          <a:off x="11306160" y="955656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12</xdr:col>
      <xdr:colOff>361440</xdr:colOff>
      <xdr:row>66</xdr:row>
      <xdr:rowOff>3240</xdr:rowOff>
    </xdr:from>
    <xdr:to>
      <xdr:col>12</xdr:col>
      <xdr:colOff>542880</xdr:colOff>
      <xdr:row>66</xdr:row>
      <xdr:rowOff>311760</xdr:rowOff>
    </xdr:to>
    <xdr:sp macro="" textlink="">
      <xdr:nvSpPr>
        <xdr:cNvPr id="33" name="Flèche : bas 39">
          <a:extLst>
            <a:ext uri="{FF2B5EF4-FFF2-40B4-BE49-F238E27FC236}">
              <a16:creationId xmlns:a16="http://schemas.microsoft.com/office/drawing/2014/main" id="{00000000-0008-0000-0100-000021000000}"/>
            </a:ext>
          </a:extLst>
        </xdr:cNvPr>
        <xdr:cNvSpPr/>
      </xdr:nvSpPr>
      <xdr:spPr>
        <a:xfrm>
          <a:off x="11296440" y="1425240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9720</xdr:rowOff>
    </xdr:from>
    <xdr:to>
      <xdr:col>15</xdr:col>
      <xdr:colOff>600480</xdr:colOff>
      <xdr:row>51</xdr:row>
      <xdr:rowOff>9000</xdr:rowOff>
    </xdr:to>
    <xdr:sp macro="" textlink="">
      <xdr:nvSpPr>
        <xdr:cNvPr id="34" name="Accolade fermante 42">
          <a:extLst>
            <a:ext uri="{FF2B5EF4-FFF2-40B4-BE49-F238E27FC236}">
              <a16:creationId xmlns:a16="http://schemas.microsoft.com/office/drawing/2014/main" id="{00000000-0008-0000-0100-000022000000}"/>
            </a:ext>
          </a:extLst>
        </xdr:cNvPr>
        <xdr:cNvSpPr/>
      </xdr:nvSpPr>
      <xdr:spPr>
        <a:xfrm>
          <a:off x="14712840" y="1105848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35" name="Accolade fermante 43">
          <a:extLst>
            <a:ext uri="{FF2B5EF4-FFF2-40B4-BE49-F238E27FC236}">
              <a16:creationId xmlns:a16="http://schemas.microsoft.com/office/drawing/2014/main" id="{00000000-0008-0000-0100-000023000000}"/>
            </a:ext>
          </a:extLst>
        </xdr:cNvPr>
        <xdr:cNvSpPr/>
      </xdr:nvSpPr>
      <xdr:spPr>
        <a:xfrm>
          <a:off x="14712840" y="1575432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66240</xdr:colOff>
      <xdr:row>47</xdr:row>
      <xdr:rowOff>273960</xdr:rowOff>
    </xdr:from>
    <xdr:ext cx="344520" cy="348465"/>
    <xdr:pic>
      <xdr:nvPicPr>
        <xdr:cNvPr id="45" name="Image 4" descr="Panneau solaire - Icônes la technologie gratuites">
          <a:extLst>
            <a:ext uri="{FF2B5EF4-FFF2-40B4-BE49-F238E27FC236}">
              <a16:creationId xmlns:a16="http://schemas.microsoft.com/office/drawing/2014/main" id="{9F0B1258-56CC-4B40-A7BD-82085BE0FC2E}"/>
            </a:ext>
          </a:extLst>
        </xdr:cNvPr>
        <xdr:cNvPicPr/>
      </xdr:nvPicPr>
      <xdr:blipFill>
        <a:blip xmlns:r="http://schemas.openxmlformats.org/officeDocument/2006/relationships" r:embed="rId6"/>
        <a:stretch/>
      </xdr:blipFill>
      <xdr:spPr>
        <a:xfrm>
          <a:off x="5104965" y="6303285"/>
          <a:ext cx="344520" cy="348465"/>
        </a:xfrm>
        <a:prstGeom prst="rect">
          <a:avLst/>
        </a:prstGeom>
        <a:ln w="0">
          <a:noFill/>
        </a:ln>
      </xdr:spPr>
    </xdr:pic>
    <xdr:clientData/>
  </xdr:oneCellAnchor>
  <xdr:oneCellAnchor>
    <xdr:from>
      <xdr:col>6</xdr:col>
      <xdr:colOff>75825</xdr:colOff>
      <xdr:row>53</xdr:row>
      <xdr:rowOff>257985</xdr:rowOff>
    </xdr:from>
    <xdr:ext cx="330120" cy="324135"/>
    <xdr:pic>
      <xdr:nvPicPr>
        <xdr:cNvPr id="46" name="Image 5" descr="Stickers et autocollant flamme">
          <a:extLst>
            <a:ext uri="{FF2B5EF4-FFF2-40B4-BE49-F238E27FC236}">
              <a16:creationId xmlns:a16="http://schemas.microsoft.com/office/drawing/2014/main" id="{D054734C-18CA-40B7-90B9-A4454A0F88C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oneCellAnchor>
  <xdr:oneCellAnchor>
    <xdr:from>
      <xdr:col>11</xdr:col>
      <xdr:colOff>52170</xdr:colOff>
      <xdr:row>53</xdr:row>
      <xdr:rowOff>282015</xdr:rowOff>
    </xdr:from>
    <xdr:ext cx="325440" cy="323460"/>
    <xdr:pic>
      <xdr:nvPicPr>
        <xdr:cNvPr id="47" name="Image 7" descr="Stickers et autocollant flamme">
          <a:extLst>
            <a:ext uri="{FF2B5EF4-FFF2-40B4-BE49-F238E27FC236}">
              <a16:creationId xmlns:a16="http://schemas.microsoft.com/office/drawing/2014/main" id="{44C1B800-8680-413D-88B4-85FF10F9954B}"/>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oneCellAnchor>
  <xdr:twoCellAnchor>
    <xdr:from>
      <xdr:col>12</xdr:col>
      <xdr:colOff>361080</xdr:colOff>
      <xdr:row>42</xdr:row>
      <xdr:rowOff>298080</xdr:rowOff>
    </xdr:from>
    <xdr:to>
      <xdr:col>12</xdr:col>
      <xdr:colOff>542520</xdr:colOff>
      <xdr:row>44</xdr:row>
      <xdr:rowOff>6840</xdr:rowOff>
    </xdr:to>
    <xdr:sp macro="" textlink="">
      <xdr:nvSpPr>
        <xdr:cNvPr id="48" name="Flèche : bas 6">
          <a:extLst>
            <a:ext uri="{FF2B5EF4-FFF2-40B4-BE49-F238E27FC236}">
              <a16:creationId xmlns:a16="http://schemas.microsoft.com/office/drawing/2014/main" id="{E466E148-F5D0-4891-8593-99FD5FB9B509}"/>
            </a:ext>
          </a:extLst>
        </xdr:cNvPr>
        <xdr:cNvSpPr/>
      </xdr:nvSpPr>
      <xdr:spPr>
        <a:xfrm>
          <a:off x="10695705" y="4822455"/>
          <a:ext cx="181440" cy="33741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9360</xdr:rowOff>
    </xdr:from>
    <xdr:to>
      <xdr:col>15</xdr:col>
      <xdr:colOff>600480</xdr:colOff>
      <xdr:row>51</xdr:row>
      <xdr:rowOff>8640</xdr:rowOff>
    </xdr:to>
    <xdr:sp macro="" textlink="">
      <xdr:nvSpPr>
        <xdr:cNvPr id="49" name="Accolade fermante 12">
          <a:extLst>
            <a:ext uri="{FF2B5EF4-FFF2-40B4-BE49-F238E27FC236}">
              <a16:creationId xmlns:a16="http://schemas.microsoft.com/office/drawing/2014/main" id="{E2242BBC-3319-4D3D-87C7-1CB112AB85AC}"/>
            </a:ext>
          </a:extLst>
        </xdr:cNvPr>
        <xdr:cNvSpPr/>
      </xdr:nvSpPr>
      <xdr:spPr>
        <a:xfrm>
          <a:off x="13906395" y="6353010"/>
          <a:ext cx="552960" cy="8946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371160</xdr:colOff>
      <xdr:row>66</xdr:row>
      <xdr:rowOff>3240</xdr:rowOff>
    </xdr:from>
    <xdr:to>
      <xdr:col>12</xdr:col>
      <xdr:colOff>552600</xdr:colOff>
      <xdr:row>66</xdr:row>
      <xdr:rowOff>311760</xdr:rowOff>
    </xdr:to>
    <xdr:sp macro="" textlink="">
      <xdr:nvSpPr>
        <xdr:cNvPr id="59" name="Flèche : bas 38">
          <a:extLst>
            <a:ext uri="{FF2B5EF4-FFF2-40B4-BE49-F238E27FC236}">
              <a16:creationId xmlns:a16="http://schemas.microsoft.com/office/drawing/2014/main" id="{814775DD-51F0-4FF7-9BD9-3330A2A1997E}"/>
            </a:ext>
          </a:extLst>
        </xdr:cNvPr>
        <xdr:cNvSpPr/>
      </xdr:nvSpPr>
      <xdr:spPr>
        <a:xfrm>
          <a:off x="10705785" y="10756965"/>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60" name="Accolade fermante 42">
          <a:extLst>
            <a:ext uri="{FF2B5EF4-FFF2-40B4-BE49-F238E27FC236}">
              <a16:creationId xmlns:a16="http://schemas.microsoft.com/office/drawing/2014/main" id="{3277E97C-C39B-4F44-A3DC-964F75A95DF5}"/>
            </a:ext>
          </a:extLst>
        </xdr:cNvPr>
        <xdr:cNvSpPr/>
      </xdr:nvSpPr>
      <xdr:spPr>
        <a:xfrm>
          <a:off x="13906395" y="1225887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75825</xdr:colOff>
      <xdr:row>76</xdr:row>
      <xdr:rowOff>257985</xdr:rowOff>
    </xdr:from>
    <xdr:ext cx="330120" cy="324135"/>
    <xdr:pic>
      <xdr:nvPicPr>
        <xdr:cNvPr id="66" name="Image 5" descr="Stickers et autocollant flamme">
          <a:extLst>
            <a:ext uri="{FF2B5EF4-FFF2-40B4-BE49-F238E27FC236}">
              <a16:creationId xmlns:a16="http://schemas.microsoft.com/office/drawing/2014/main" id="{FD7F41E5-98FC-4B25-8613-911B688711CD}"/>
            </a:ext>
          </a:extLst>
        </xdr:cNvPr>
        <xdr:cNvPicPr/>
      </xdr:nvPicPr>
      <xdr:blipFill>
        <a:blip xmlns:r="http://schemas.openxmlformats.org/officeDocument/2006/relationships" r:embed="rId7"/>
        <a:stretch/>
      </xdr:blipFill>
      <xdr:spPr>
        <a:xfrm>
          <a:off x="5114550" y="14031135"/>
          <a:ext cx="330120" cy="324135"/>
        </a:xfrm>
        <a:prstGeom prst="rect">
          <a:avLst/>
        </a:prstGeom>
        <a:ln w="0">
          <a:noFill/>
        </a:ln>
      </xdr:spPr>
    </xdr:pic>
    <xdr:clientData/>
  </xdr:oneCellAnchor>
  <xdr:oneCellAnchor>
    <xdr:from>
      <xdr:col>11</xdr:col>
      <xdr:colOff>52170</xdr:colOff>
      <xdr:row>76</xdr:row>
      <xdr:rowOff>282015</xdr:rowOff>
    </xdr:from>
    <xdr:ext cx="325440" cy="323460"/>
    <xdr:pic>
      <xdr:nvPicPr>
        <xdr:cNvPr id="67" name="Image 7" descr="Stickers et autocollant flamme">
          <a:extLst>
            <a:ext uri="{FF2B5EF4-FFF2-40B4-BE49-F238E27FC236}">
              <a16:creationId xmlns:a16="http://schemas.microsoft.com/office/drawing/2014/main" id="{F95414E6-C714-4B04-AB3A-5F6C7BCF57C2}"/>
            </a:ext>
          </a:extLst>
        </xdr:cNvPr>
        <xdr:cNvPicPr/>
      </xdr:nvPicPr>
      <xdr:blipFill>
        <a:blip xmlns:r="http://schemas.openxmlformats.org/officeDocument/2006/relationships" r:embed="rId7"/>
        <a:stretch/>
      </xdr:blipFill>
      <xdr:spPr>
        <a:xfrm>
          <a:off x="9929595" y="14055165"/>
          <a:ext cx="325440" cy="323460"/>
        </a:xfrm>
        <a:prstGeom prst="rect">
          <a:avLst/>
        </a:prstGeom>
        <a:ln w="0">
          <a:noFill/>
        </a:ln>
      </xdr:spPr>
    </xdr:pic>
    <xdr:clientData/>
  </xdr:oneCellAnchor>
  <xdr:twoCellAnchor>
    <xdr:from>
      <xdr:col>12</xdr:col>
      <xdr:colOff>361080</xdr:colOff>
      <xdr:row>65</xdr:row>
      <xdr:rowOff>298080</xdr:rowOff>
    </xdr:from>
    <xdr:to>
      <xdr:col>12</xdr:col>
      <xdr:colOff>542520</xdr:colOff>
      <xdr:row>67</xdr:row>
      <xdr:rowOff>6840</xdr:rowOff>
    </xdr:to>
    <xdr:sp macro="" textlink="">
      <xdr:nvSpPr>
        <xdr:cNvPr id="68" name="Flèche : bas 6">
          <a:extLst>
            <a:ext uri="{FF2B5EF4-FFF2-40B4-BE49-F238E27FC236}">
              <a16:creationId xmlns:a16="http://schemas.microsoft.com/office/drawing/2014/main" id="{0336808D-1956-4BBD-821F-C21268C1F9CC}"/>
            </a:ext>
          </a:extLst>
        </xdr:cNvPr>
        <xdr:cNvSpPr/>
      </xdr:nvSpPr>
      <xdr:spPr>
        <a:xfrm>
          <a:off x="10695705" y="10756530"/>
          <a:ext cx="181440" cy="31836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9360</xdr:rowOff>
    </xdr:from>
    <xdr:to>
      <xdr:col>15</xdr:col>
      <xdr:colOff>600480</xdr:colOff>
      <xdr:row>74</xdr:row>
      <xdr:rowOff>8640</xdr:rowOff>
    </xdr:to>
    <xdr:sp macro="" textlink="">
      <xdr:nvSpPr>
        <xdr:cNvPr id="69" name="Accolade fermante 12">
          <a:extLst>
            <a:ext uri="{FF2B5EF4-FFF2-40B4-BE49-F238E27FC236}">
              <a16:creationId xmlns:a16="http://schemas.microsoft.com/office/drawing/2014/main" id="{C3DD21E9-4A47-4969-8A2D-5915DC6A23DD}"/>
            </a:ext>
          </a:extLst>
        </xdr:cNvPr>
        <xdr:cNvSpPr/>
      </xdr:nvSpPr>
      <xdr:spPr>
        <a:xfrm>
          <a:off x="13906395" y="1225851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104775</xdr:colOff>
      <xdr:row>74</xdr:row>
      <xdr:rowOff>142876</xdr:rowOff>
    </xdr:from>
    <xdr:to>
      <xdr:col>3</xdr:col>
      <xdr:colOff>819150</xdr:colOff>
      <xdr:row>84</xdr:row>
      <xdr:rowOff>190500</xdr:rowOff>
    </xdr:to>
    <xdr:graphicFrame macro="">
      <xdr:nvGraphicFramePr>
        <xdr:cNvPr id="18" name="Graphique 17">
          <a:extLst>
            <a:ext uri="{FF2B5EF4-FFF2-40B4-BE49-F238E27FC236}">
              <a16:creationId xmlns:a16="http://schemas.microsoft.com/office/drawing/2014/main" id="{2C3B6AA4-7311-415F-9AB8-DF70BC601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28</xdr:row>
      <xdr:rowOff>123825</xdr:rowOff>
    </xdr:from>
    <xdr:to>
      <xdr:col>3</xdr:col>
      <xdr:colOff>809625</xdr:colOff>
      <xdr:row>38</xdr:row>
      <xdr:rowOff>180975</xdr:rowOff>
    </xdr:to>
    <xdr:graphicFrame macro="">
      <xdr:nvGraphicFramePr>
        <xdr:cNvPr id="19" name="Graphique 18">
          <a:extLst>
            <a:ext uri="{FF2B5EF4-FFF2-40B4-BE49-F238E27FC236}">
              <a16:creationId xmlns:a16="http://schemas.microsoft.com/office/drawing/2014/main" id="{F2793768-EA32-4D83-9278-C345B824F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57150</xdr:colOff>
      <xdr:row>51</xdr:row>
      <xdr:rowOff>104775</xdr:rowOff>
    </xdr:from>
    <xdr:to>
      <xdr:col>3</xdr:col>
      <xdr:colOff>819150</xdr:colOff>
      <xdr:row>61</xdr:row>
      <xdr:rowOff>171450</xdr:rowOff>
    </xdr:to>
    <xdr:graphicFrame macro="">
      <xdr:nvGraphicFramePr>
        <xdr:cNvPr id="25" name="Graphique 24">
          <a:extLst>
            <a:ext uri="{FF2B5EF4-FFF2-40B4-BE49-F238E27FC236}">
              <a16:creationId xmlns:a16="http://schemas.microsoft.com/office/drawing/2014/main" id="{AD33942B-FCAF-4978-92F4-6D8A5C6DF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24</xdr:row>
      <xdr:rowOff>95250</xdr:rowOff>
    </xdr:from>
    <xdr:to>
      <xdr:col>1</xdr:col>
      <xdr:colOff>676275</xdr:colOff>
      <xdr:row>38</xdr:row>
      <xdr:rowOff>171450</xdr:rowOff>
    </xdr:to>
    <xdr:graphicFrame macro="">
      <xdr:nvGraphicFramePr>
        <xdr:cNvPr id="3" name="Graphique 2">
          <a:extLst>
            <a:ext uri="{FF2B5EF4-FFF2-40B4-BE49-F238E27FC236}">
              <a16:creationId xmlns:a16="http://schemas.microsoft.com/office/drawing/2014/main" id="{D4B7EC28-0E1C-D2A3-72A4-BD47D42B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24</xdr:row>
      <xdr:rowOff>95250</xdr:rowOff>
    </xdr:from>
    <xdr:to>
      <xdr:col>7</xdr:col>
      <xdr:colOff>762000</xdr:colOff>
      <xdr:row>38</xdr:row>
      <xdr:rowOff>171450</xdr:rowOff>
    </xdr:to>
    <xdr:graphicFrame macro="">
      <xdr:nvGraphicFramePr>
        <xdr:cNvPr id="4" name="Graphique 3">
          <a:extLst>
            <a:ext uri="{FF2B5EF4-FFF2-40B4-BE49-F238E27FC236}">
              <a16:creationId xmlns:a16="http://schemas.microsoft.com/office/drawing/2014/main" id="{6FC24D69-6B82-4090-B0D2-6C7E4A4CD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895350</xdr:colOff>
      <xdr:row>24</xdr:row>
      <xdr:rowOff>104775</xdr:rowOff>
    </xdr:from>
    <xdr:to>
      <xdr:col>13</xdr:col>
      <xdr:colOff>342900</xdr:colOff>
      <xdr:row>38</xdr:row>
      <xdr:rowOff>180975</xdr:rowOff>
    </xdr:to>
    <xdr:graphicFrame macro="">
      <xdr:nvGraphicFramePr>
        <xdr:cNvPr id="5" name="Graphique 4">
          <a:extLst>
            <a:ext uri="{FF2B5EF4-FFF2-40B4-BE49-F238E27FC236}">
              <a16:creationId xmlns:a16="http://schemas.microsoft.com/office/drawing/2014/main" id="{1E1E16FB-657C-457C-BACE-43AE661C0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568" totalsRowShown="0">
  <autoFilter ref="A1:AK568" xr:uid="{00000000-0009-0000-0100-000001000000}"/>
  <tableColumns count="37">
    <tableColumn id="1" xr3:uid="{00000000-0010-0000-0000-000001000000}" name="Colonne1"/>
    <tableColumn id="2" xr3:uid="{00000000-0010-0000-0000-000002000000}" name="Colonne2"/>
    <tableColumn id="3" xr3:uid="{00000000-0010-0000-0000-000003000000}" name="Colonne3"/>
    <tableColumn id="4" xr3:uid="{00000000-0010-0000-0000-000004000000}" name="Colonne34"/>
    <tableColumn id="5" xr3:uid="{00000000-0010-0000-0000-000005000000}" name="Colonne4"/>
    <tableColumn id="6" xr3:uid="{00000000-0010-0000-0000-000006000000}" name="Colonne5"/>
    <tableColumn id="7" xr3:uid="{00000000-0010-0000-0000-000007000000}" name="Colonne6"/>
    <tableColumn id="8" xr3:uid="{00000000-0010-0000-0000-000008000000}" name="Colonne7"/>
    <tableColumn id="9" xr3:uid="{00000000-0010-0000-0000-000009000000}" name="Colonne8"/>
    <tableColumn id="10" xr3:uid="{00000000-0010-0000-0000-00000A000000}" name="Colonne9"/>
    <tableColumn id="11" xr3:uid="{00000000-0010-0000-0000-00000B000000}" name="Colonne10"/>
    <tableColumn id="12" xr3:uid="{00000000-0010-0000-0000-00000C000000}" name="Colonne11"/>
    <tableColumn id="13" xr3:uid="{00000000-0010-0000-0000-00000D000000}" name="Colonne12"/>
    <tableColumn id="14" xr3:uid="{00000000-0010-0000-0000-00000E000000}" name="Colonne13"/>
    <tableColumn id="15" xr3:uid="{00000000-0010-0000-0000-00000F000000}" name="Colonne14"/>
    <tableColumn id="16" xr3:uid="{00000000-0010-0000-0000-000010000000}" name="Colonne15"/>
    <tableColumn id="17" xr3:uid="{00000000-0010-0000-0000-000011000000}" name="Colonne16"/>
    <tableColumn id="18" xr3:uid="{00000000-0010-0000-0000-000012000000}" name="Colonne17"/>
    <tableColumn id="19" xr3:uid="{00000000-0010-0000-0000-000013000000}" name="Colonne18"/>
    <tableColumn id="20" xr3:uid="{00000000-0010-0000-0000-000014000000}" name="Colonne19"/>
    <tableColumn id="21" xr3:uid="{00000000-0010-0000-0000-000015000000}" name="Colonne192"/>
    <tableColumn id="22" xr3:uid="{00000000-0010-0000-0000-000016000000}" name="Colonne20"/>
    <tableColumn id="23" xr3:uid="{00000000-0010-0000-0000-000017000000}" name="Colonne21"/>
    <tableColumn id="24" xr3:uid="{00000000-0010-0000-0000-000018000000}" name="Colonne22"/>
    <tableColumn id="25" xr3:uid="{00000000-0010-0000-0000-000019000000}" name="Colonne23"/>
    <tableColumn id="26" xr3:uid="{00000000-0010-0000-0000-00001A000000}" name="Colonne24"/>
    <tableColumn id="27" xr3:uid="{00000000-0010-0000-0000-00001B000000}" name="Colonne25"/>
    <tableColumn id="28" xr3:uid="{00000000-0010-0000-0000-00001C000000}" name="Colonne26"/>
    <tableColumn id="29" xr3:uid="{00000000-0010-0000-0000-00001D000000}" name="Colonne27"/>
    <tableColumn id="30" xr3:uid="{00000000-0010-0000-0000-00001E000000}" name="Colonne28"/>
    <tableColumn id="31" xr3:uid="{00000000-0010-0000-0000-00001F000000}" name="Colonne29"/>
    <tableColumn id="32" xr3:uid="{00000000-0010-0000-0000-000020000000}" name="Colonne30"/>
    <tableColumn id="33" xr3:uid="{00000000-0010-0000-0000-000021000000}" name="Colonne31"/>
    <tableColumn id="34" xr3:uid="{00000000-0010-0000-0000-000022000000}" name="Colonne32"/>
    <tableColumn id="35" xr3:uid="{00000000-0010-0000-0000-000023000000}" name="Colonne33"/>
    <tableColumn id="36" xr3:uid="{00000000-0010-0000-0000-000024000000}" name="Colonne332"/>
    <tableColumn id="37" xr3:uid="{00000000-0010-0000-0000-000025000000}" name="Colonne33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70" zoomScaleNormal="70" workbookViewId="0">
      <selection activeCell="H29" sqref="H29"/>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110"/>
    <col min="8" max="8" width="23.7109375" style="110" bestFit="1" customWidth="1"/>
    <col min="9" max="9" width="81.85546875" style="110" customWidth="1"/>
    <col min="10" max="10" width="28.85546875" customWidth="1"/>
  </cols>
  <sheetData>
    <row r="1" spans="1:9" ht="31.5" x14ac:dyDescent="0.5">
      <c r="A1" s="151" t="s">
        <v>0</v>
      </c>
      <c r="B1" s="151"/>
      <c r="C1" s="151"/>
      <c r="D1" s="151"/>
      <c r="E1" s="151"/>
      <c r="F1" s="151"/>
      <c r="G1" s="151"/>
      <c r="H1" s="151"/>
      <c r="I1" s="151"/>
    </row>
    <row r="2" spans="1:9" x14ac:dyDescent="0.25">
      <c r="A2" s="152"/>
      <c r="B2" s="152"/>
      <c r="C2" s="152"/>
      <c r="D2" s="152"/>
      <c r="E2" s="152"/>
      <c r="F2" s="152"/>
      <c r="G2" s="152"/>
      <c r="H2" s="152"/>
      <c r="I2" s="152"/>
    </row>
    <row r="3" spans="1:9" ht="80.25" customHeight="1" x14ac:dyDescent="0.35">
      <c r="A3" s="153" t="s">
        <v>198</v>
      </c>
      <c r="B3" s="154"/>
      <c r="C3" s="154"/>
      <c r="D3" s="154"/>
      <c r="E3" s="154"/>
      <c r="F3" s="154"/>
      <c r="G3" s="154"/>
      <c r="H3" s="154"/>
      <c r="I3" s="154"/>
    </row>
    <row r="4" spans="1:9" x14ac:dyDescent="0.25">
      <c r="A4" s="152"/>
      <c r="B4" s="152"/>
      <c r="C4" s="152"/>
      <c r="D4" s="152"/>
      <c r="E4" s="152"/>
      <c r="F4" s="152"/>
      <c r="G4" s="152"/>
      <c r="H4" s="152"/>
      <c r="I4" s="152"/>
    </row>
    <row r="5" spans="1:9" s="109" customFormat="1" ht="61.5" customHeight="1" x14ac:dyDescent="0.35">
      <c r="A5" s="155" t="s">
        <v>1</v>
      </c>
      <c r="B5" s="156"/>
      <c r="C5" s="156"/>
      <c r="D5" s="156"/>
      <c r="E5" s="156"/>
      <c r="F5" s="156"/>
      <c r="G5" s="156"/>
      <c r="H5" s="156"/>
      <c r="I5" s="156"/>
    </row>
    <row r="6" spans="1:9" x14ac:dyDescent="0.25">
      <c r="A6" s="152"/>
      <c r="B6" s="152"/>
      <c r="C6" s="152"/>
      <c r="D6" s="152"/>
      <c r="E6" s="152"/>
      <c r="F6" s="152"/>
      <c r="G6" s="152"/>
      <c r="H6" s="152"/>
      <c r="I6" s="152"/>
    </row>
    <row r="7" spans="1:9" ht="42" customHeight="1" x14ac:dyDescent="0.35">
      <c r="A7" s="153" t="s">
        <v>2</v>
      </c>
      <c r="B7" s="154"/>
      <c r="C7" s="154"/>
      <c r="D7" s="154"/>
      <c r="E7" s="154"/>
      <c r="F7" s="154"/>
      <c r="G7" s="154"/>
      <c r="H7" s="154"/>
      <c r="I7" s="154"/>
    </row>
    <row r="8" spans="1:9" ht="15.75" thickBot="1" x14ac:dyDescent="0.3"/>
    <row r="9" spans="1:9" ht="26.25" x14ac:dyDescent="0.4">
      <c r="A9" s="159" t="s">
        <v>3</v>
      </c>
      <c r="B9" s="160"/>
      <c r="C9" s="160"/>
      <c r="D9" s="160"/>
      <c r="E9" s="160"/>
      <c r="F9" s="160"/>
      <c r="G9" s="160"/>
      <c r="H9" s="160"/>
      <c r="I9" s="161"/>
    </row>
    <row r="10" spans="1:9" ht="26.25" x14ac:dyDescent="0.4">
      <c r="A10" s="162" t="s">
        <v>4</v>
      </c>
      <c r="B10" s="163"/>
      <c r="C10" s="163"/>
      <c r="D10" s="163"/>
      <c r="E10" s="163"/>
      <c r="F10" s="163"/>
      <c r="G10" s="163"/>
      <c r="H10" s="163"/>
      <c r="I10" s="164"/>
    </row>
    <row r="11" spans="1:9" x14ac:dyDescent="0.25">
      <c r="A11" s="3"/>
      <c r="B11" s="2"/>
      <c r="C11" s="2"/>
      <c r="D11" s="2"/>
      <c r="E11" s="2"/>
      <c r="F11" s="2"/>
      <c r="G11" s="111"/>
      <c r="H11" s="111"/>
      <c r="I11" s="112"/>
    </row>
    <row r="12" spans="1:9" ht="45" customHeight="1" x14ac:dyDescent="0.25">
      <c r="A12" s="3" t="s">
        <v>5</v>
      </c>
      <c r="B12" s="4" t="s">
        <v>6</v>
      </c>
      <c r="C12" s="4" t="s">
        <v>7</v>
      </c>
      <c r="D12" s="4" t="s">
        <v>8</v>
      </c>
      <c r="E12" s="4" t="s">
        <v>9</v>
      </c>
      <c r="F12" s="4" t="s">
        <v>10</v>
      </c>
      <c r="G12" s="113" t="s">
        <v>11</v>
      </c>
      <c r="H12" s="4" t="s">
        <v>12</v>
      </c>
      <c r="I12" s="114" t="s">
        <v>13</v>
      </c>
    </row>
    <row r="13" spans="1:9" x14ac:dyDescent="0.25">
      <c r="A13" s="3" t="s">
        <v>14</v>
      </c>
      <c r="B13" s="2" t="s">
        <v>15</v>
      </c>
      <c r="C13" s="2" t="s">
        <v>16</v>
      </c>
      <c r="D13" s="2">
        <v>15</v>
      </c>
      <c r="E13" s="2">
        <v>95</v>
      </c>
      <c r="F13" s="2" t="s">
        <v>17</v>
      </c>
      <c r="G13" s="111">
        <v>1470</v>
      </c>
      <c r="H13" s="115" t="s">
        <v>18</v>
      </c>
      <c r="I13" s="116" t="s">
        <v>19</v>
      </c>
    </row>
    <row r="14" spans="1:9" x14ac:dyDescent="0.25">
      <c r="A14" s="3" t="s">
        <v>20</v>
      </c>
      <c r="B14" s="2"/>
      <c r="C14" s="2"/>
      <c r="D14" s="2"/>
      <c r="E14" s="2"/>
      <c r="F14" s="2"/>
      <c r="G14" s="111"/>
      <c r="H14" s="2"/>
      <c r="I14" s="112"/>
    </row>
    <row r="15" spans="1:9" x14ac:dyDescent="0.25">
      <c r="A15" s="3" t="s">
        <v>21</v>
      </c>
      <c r="B15" s="2" t="s">
        <v>22</v>
      </c>
      <c r="C15" s="2" t="s">
        <v>23</v>
      </c>
      <c r="D15" s="2">
        <v>12.3</v>
      </c>
      <c r="E15" s="2">
        <v>74</v>
      </c>
      <c r="F15" s="2"/>
      <c r="G15" s="111">
        <v>25760</v>
      </c>
      <c r="H15" s="115" t="s">
        <v>24</v>
      </c>
      <c r="I15" s="116" t="s">
        <v>25</v>
      </c>
    </row>
    <row r="16" spans="1:9" x14ac:dyDescent="0.25">
      <c r="A16" s="3" t="s">
        <v>26</v>
      </c>
      <c r="B16" s="2" t="s">
        <v>27</v>
      </c>
      <c r="C16" s="5" t="s">
        <v>28</v>
      </c>
      <c r="D16" s="2">
        <v>10</v>
      </c>
      <c r="E16" s="2">
        <v>38</v>
      </c>
      <c r="F16" s="2" t="s">
        <v>17</v>
      </c>
      <c r="G16" s="111">
        <v>2210</v>
      </c>
      <c r="H16" s="115" t="s">
        <v>29</v>
      </c>
      <c r="I16" s="116" t="s">
        <v>30</v>
      </c>
    </row>
    <row r="17" spans="1:9" x14ac:dyDescent="0.25">
      <c r="A17" s="3" t="s">
        <v>31</v>
      </c>
      <c r="B17" s="2" t="s">
        <v>32</v>
      </c>
      <c r="C17" s="2" t="s">
        <v>33</v>
      </c>
      <c r="D17" s="2">
        <v>8</v>
      </c>
      <c r="E17" s="2">
        <v>110</v>
      </c>
      <c r="F17" s="2" t="s">
        <v>34</v>
      </c>
      <c r="G17" s="111">
        <v>2520</v>
      </c>
      <c r="H17" s="115" t="s">
        <v>35</v>
      </c>
      <c r="I17" s="116" t="s">
        <v>36</v>
      </c>
    </row>
    <row r="18" spans="1:9" x14ac:dyDescent="0.25">
      <c r="A18" s="3" t="s">
        <v>37</v>
      </c>
      <c r="B18" s="2" t="s">
        <v>38</v>
      </c>
      <c r="C18" s="2" t="s">
        <v>39</v>
      </c>
      <c r="D18" s="2">
        <v>33</v>
      </c>
      <c r="E18" s="2">
        <v>105</v>
      </c>
      <c r="F18" s="2" t="s">
        <v>40</v>
      </c>
      <c r="G18" s="111">
        <v>12160</v>
      </c>
      <c r="H18" s="115" t="s">
        <v>41</v>
      </c>
      <c r="I18" s="116" t="s">
        <v>42</v>
      </c>
    </row>
    <row r="19" spans="1:9" x14ac:dyDescent="0.25">
      <c r="A19" s="3" t="s">
        <v>43</v>
      </c>
      <c r="B19" s="2" t="s">
        <v>44</v>
      </c>
      <c r="C19" s="2" t="s">
        <v>45</v>
      </c>
      <c r="D19" s="2" t="s">
        <v>46</v>
      </c>
      <c r="E19" s="2">
        <v>66</v>
      </c>
      <c r="F19" s="2" t="s">
        <v>47</v>
      </c>
      <c r="G19" s="111">
        <v>12700</v>
      </c>
      <c r="H19" s="115" t="s">
        <v>48</v>
      </c>
      <c r="I19" s="116" t="s">
        <v>49</v>
      </c>
    </row>
    <row r="20" spans="1:9" x14ac:dyDescent="0.25">
      <c r="A20" s="3" t="s">
        <v>50</v>
      </c>
      <c r="B20" s="2" t="s">
        <v>51</v>
      </c>
      <c r="C20" s="2" t="s">
        <v>52</v>
      </c>
      <c r="D20" s="2">
        <v>125</v>
      </c>
      <c r="E20" s="2">
        <v>80</v>
      </c>
      <c r="F20" s="2"/>
      <c r="G20" s="111">
        <v>3450</v>
      </c>
      <c r="H20" s="115" t="s">
        <v>53</v>
      </c>
      <c r="I20" s="116" t="s">
        <v>54</v>
      </c>
    </row>
    <row r="21" spans="1:9" ht="15.75" thickBot="1" x14ac:dyDescent="0.3">
      <c r="A21" s="6" t="s">
        <v>55</v>
      </c>
      <c r="B21" s="7" t="s">
        <v>56</v>
      </c>
      <c r="C21" s="7" t="s">
        <v>57</v>
      </c>
      <c r="D21" s="7">
        <v>34</v>
      </c>
      <c r="E21" s="7">
        <v>115</v>
      </c>
      <c r="F21" s="7" t="s">
        <v>58</v>
      </c>
      <c r="G21" s="117">
        <v>4420</v>
      </c>
      <c r="H21" s="118" t="s">
        <v>59</v>
      </c>
      <c r="I21" s="119" t="s">
        <v>60</v>
      </c>
    </row>
    <row r="22" spans="1:9" x14ac:dyDescent="0.25">
      <c r="A22" s="157"/>
      <c r="B22" s="157"/>
      <c r="C22" s="157"/>
      <c r="D22" s="157"/>
      <c r="E22" s="157"/>
      <c r="F22" s="157"/>
      <c r="G22" s="157"/>
      <c r="H22" s="157"/>
      <c r="I22" s="157"/>
    </row>
    <row r="23" spans="1:9" x14ac:dyDescent="0.25">
      <c r="A23" s="152"/>
      <c r="B23" s="152"/>
      <c r="C23" s="152"/>
      <c r="D23" s="152"/>
      <c r="E23" s="152"/>
      <c r="F23" s="152"/>
      <c r="G23" s="152"/>
      <c r="H23" s="152"/>
      <c r="I23" s="152"/>
    </row>
    <row r="24" spans="1:9" ht="26.25" x14ac:dyDescent="0.4">
      <c r="A24" s="158" t="s">
        <v>61</v>
      </c>
      <c r="B24" s="158"/>
      <c r="C24" s="158"/>
      <c r="D24" s="158"/>
      <c r="E24" s="158"/>
      <c r="F24" s="158"/>
      <c r="G24" s="158"/>
      <c r="H24" s="158"/>
      <c r="I24" s="158"/>
    </row>
    <row r="26" spans="1:9" ht="97.5" customHeight="1" x14ac:dyDescent="0.35">
      <c r="A26" s="153" t="s">
        <v>62</v>
      </c>
      <c r="B26" s="152"/>
      <c r="C26" s="152"/>
      <c r="D26" s="152"/>
      <c r="E26" s="152"/>
      <c r="F26" s="152"/>
      <c r="G26" s="152"/>
      <c r="H26" s="152"/>
      <c r="I26" s="152"/>
    </row>
    <row r="27" spans="1:9" ht="15.75" thickBot="1" x14ac:dyDescent="0.3"/>
    <row r="28" spans="1:9" ht="23.25" x14ac:dyDescent="0.35">
      <c r="A28" s="148" t="s">
        <v>63</v>
      </c>
      <c r="B28" s="149"/>
      <c r="C28" s="120">
        <v>2400</v>
      </c>
      <c r="D28" s="149" t="s">
        <v>64</v>
      </c>
      <c r="E28" s="150"/>
    </row>
    <row r="29" spans="1:9" ht="23.25" x14ac:dyDescent="0.35">
      <c r="A29" s="145" t="s">
        <v>65</v>
      </c>
      <c r="B29" s="146"/>
      <c r="C29" s="121">
        <v>15000</v>
      </c>
      <c r="D29" s="146" t="s">
        <v>66</v>
      </c>
      <c r="E29" s="147"/>
    </row>
    <row r="30" spans="1:9" ht="23.25" x14ac:dyDescent="0.35">
      <c r="A30" s="145" t="s">
        <v>67</v>
      </c>
      <c r="B30" s="146"/>
      <c r="C30" s="121">
        <v>1200</v>
      </c>
      <c r="D30" s="146" t="s">
        <v>68</v>
      </c>
      <c r="E30" s="147"/>
    </row>
    <row r="31" spans="1:9" ht="23.25" x14ac:dyDescent="0.35">
      <c r="A31" s="145" t="s">
        <v>69</v>
      </c>
      <c r="B31" s="146"/>
      <c r="C31" s="122">
        <v>0.2</v>
      </c>
      <c r="D31" s="146" t="s">
        <v>70</v>
      </c>
      <c r="E31" s="147"/>
    </row>
    <row r="32" spans="1:9" ht="23.25" x14ac:dyDescent="0.35">
      <c r="A32" s="145" t="s">
        <v>31</v>
      </c>
      <c r="B32" s="146"/>
      <c r="C32" s="122">
        <v>0.35</v>
      </c>
      <c r="D32" s="146" t="s">
        <v>209</v>
      </c>
      <c r="E32" s="147"/>
    </row>
    <row r="33" spans="1:5" ht="23.25" x14ac:dyDescent="0.35">
      <c r="A33" s="145" t="s">
        <v>71</v>
      </c>
      <c r="B33" s="146"/>
      <c r="C33" s="121">
        <v>140</v>
      </c>
      <c r="D33" s="146" t="s">
        <v>66</v>
      </c>
      <c r="E33" s="147"/>
    </row>
    <row r="34" spans="1:5" ht="23.25" x14ac:dyDescent="0.35">
      <c r="A34" s="145" t="s">
        <v>26</v>
      </c>
      <c r="B34" s="146"/>
      <c r="C34" s="121">
        <v>1500</v>
      </c>
      <c r="D34" s="146" t="s">
        <v>199</v>
      </c>
      <c r="E34" s="147"/>
    </row>
    <row r="35" spans="1:5" ht="24" thickBot="1" x14ac:dyDescent="0.4">
      <c r="A35" s="142" t="s">
        <v>14</v>
      </c>
      <c r="B35" s="143"/>
      <c r="C35" s="136">
        <v>1.5</v>
      </c>
      <c r="D35" s="143" t="s">
        <v>212</v>
      </c>
      <c r="E35" s="144"/>
    </row>
  </sheetData>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5"/>
  <sheetViews>
    <sheetView showGridLines="0" tabSelected="1" zoomScaleNormal="100" workbookViewId="0">
      <selection activeCell="M1" sqref="M1"/>
    </sheetView>
  </sheetViews>
  <sheetFormatPr baseColWidth="10" defaultColWidth="10.7109375" defaultRowHeight="15" x14ac:dyDescent="0.25"/>
  <cols>
    <col min="1" max="1" width="27.7109375" customWidth="1"/>
    <col min="2" max="2" width="13.42578125" customWidth="1"/>
    <col min="3" max="3" width="16" customWidth="1"/>
    <col min="4" max="4" width="12.5703125" customWidth="1"/>
    <col min="5" max="5" width="2" customWidth="1"/>
    <col min="6" max="6" width="3.85546875" customWidth="1"/>
    <col min="7" max="7" width="9.42578125" customWidth="1"/>
    <col min="8" max="8" width="19.5703125" customWidth="1"/>
    <col min="9" max="9" width="17" customWidth="1"/>
    <col min="10" max="10" width="17.42578125" customWidth="1"/>
    <col min="11" max="11" width="11.7109375" customWidth="1"/>
    <col min="12" max="12" width="6.85546875" customWidth="1"/>
    <col min="13" max="13" width="14.42578125" customWidth="1"/>
    <col min="14" max="14" width="8.85546875" customWidth="1"/>
    <col min="15" max="15" width="29.5703125" customWidth="1"/>
    <col min="16" max="16" width="28.85546875" customWidth="1"/>
  </cols>
  <sheetData>
    <row r="1" spans="1:17" s="13" customFormat="1" ht="23.25" x14ac:dyDescent="0.35">
      <c r="A1" s="174" t="s">
        <v>72</v>
      </c>
      <c r="B1" s="174"/>
      <c r="C1" s="175" t="s">
        <v>387</v>
      </c>
      <c r="D1" s="175"/>
      <c r="E1" s="175"/>
      <c r="F1" s="175"/>
      <c r="G1" s="175"/>
      <c r="H1" s="175"/>
      <c r="I1" s="8">
        <f>VLOOKUP($C$1,Tableau1[],COLUMN(Données!B2),FALSE())</f>
        <v>36177.957317073167</v>
      </c>
      <c r="J1" s="9" t="s">
        <v>73</v>
      </c>
      <c r="K1" s="9"/>
      <c r="L1" s="9"/>
      <c r="M1" s="8">
        <f>VLOOKUP($C$1,Tableau1[],COLUMN(Données!C2),FALSE())</f>
        <v>44565.613659113624</v>
      </c>
      <c r="N1" s="9" t="s">
        <v>74</v>
      </c>
      <c r="O1" s="10" t="s">
        <v>75</v>
      </c>
      <c r="P1" s="11">
        <f>VLOOKUP($C$1,Tableau1[],COLUMN(Données!AK2),FALSE())</f>
        <v>0</v>
      </c>
      <c r="Q1" s="12"/>
    </row>
    <row r="2" spans="1:17" s="16" customFormat="1" ht="23.25" x14ac:dyDescent="0.35">
      <c r="A2" s="14" t="s">
        <v>204</v>
      </c>
      <c r="B2" s="14"/>
      <c r="C2" s="14"/>
      <c r="D2" s="14"/>
      <c r="E2" s="14"/>
      <c r="F2" s="14"/>
      <c r="G2" s="14"/>
      <c r="H2" s="14"/>
      <c r="I2" s="15"/>
      <c r="J2" s="15"/>
      <c r="K2" s="14" t="s">
        <v>205</v>
      </c>
      <c r="L2" s="14"/>
      <c r="M2" s="14"/>
      <c r="N2" s="14"/>
      <c r="O2" s="14"/>
      <c r="P2" s="14"/>
      <c r="Q2" s="15"/>
    </row>
    <row r="3" spans="1:17" x14ac:dyDescent="0.25">
      <c r="A3" s="17"/>
      <c r="B3" s="17"/>
      <c r="C3" s="17"/>
      <c r="D3" s="17"/>
      <c r="E3" s="17"/>
      <c r="F3" s="17"/>
      <c r="G3" s="17"/>
      <c r="H3" s="17"/>
      <c r="I3" s="17"/>
      <c r="J3" s="17"/>
      <c r="K3" s="17"/>
      <c r="L3" s="17"/>
      <c r="M3" s="17"/>
      <c r="N3" s="17"/>
      <c r="O3" s="17"/>
      <c r="P3" s="17"/>
      <c r="Q3" s="17"/>
    </row>
    <row r="4" spans="1:17" ht="15.75" x14ac:dyDescent="0.25">
      <c r="A4" s="18" t="s">
        <v>76</v>
      </c>
      <c r="B4" s="19">
        <f>VLOOKUP($C$1,Tableau1[],COLUMN(Données!D4),FALSE())</f>
        <v>2018</v>
      </c>
      <c r="C4" s="17"/>
      <c r="D4" s="17"/>
      <c r="E4" s="17"/>
      <c r="F4" s="17"/>
      <c r="G4" s="17"/>
      <c r="H4" s="17"/>
      <c r="I4" s="17"/>
      <c r="J4" s="17"/>
      <c r="K4" s="18" t="s">
        <v>77</v>
      </c>
      <c r="L4" s="20"/>
      <c r="M4" s="20"/>
      <c r="N4" s="20"/>
      <c r="O4" s="20"/>
      <c r="P4" s="19">
        <f>VLOOKUP($C$1,Tableau1[],COLUMN(Données!U2),FALSE())</f>
        <v>2021</v>
      </c>
      <c r="Q4" s="17"/>
    </row>
    <row r="5" spans="1:17" x14ac:dyDescent="0.25">
      <c r="A5" s="17"/>
      <c r="B5" s="21" t="s">
        <v>78</v>
      </c>
      <c r="C5" s="17"/>
      <c r="D5" s="17"/>
      <c r="E5" s="17"/>
      <c r="F5" s="17"/>
      <c r="G5" s="17"/>
      <c r="H5" s="17"/>
      <c r="I5" s="17"/>
      <c r="J5" s="17"/>
      <c r="K5" s="17"/>
      <c r="L5" s="17"/>
      <c r="M5" s="17"/>
      <c r="N5" s="17"/>
      <c r="O5" s="17"/>
      <c r="P5" s="21" t="s">
        <v>78</v>
      </c>
      <c r="Q5" s="17"/>
    </row>
    <row r="6" spans="1:17" ht="20.25" customHeight="1" x14ac:dyDescent="0.25">
      <c r="A6" s="22" t="s">
        <v>79</v>
      </c>
      <c r="B6" s="19">
        <f>VLOOKUP($C$1,Tableau1[],COLUMN(Données!F2),FALSE())</f>
        <v>101216.7223058532</v>
      </c>
      <c r="C6" s="17"/>
      <c r="D6" s="17"/>
      <c r="E6" s="17"/>
      <c r="F6" s="17"/>
      <c r="G6" s="17"/>
      <c r="H6" s="17"/>
      <c r="I6" s="17"/>
      <c r="J6" s="17"/>
      <c r="K6" s="23" t="s">
        <v>80</v>
      </c>
      <c r="L6" s="23"/>
      <c r="M6" s="23"/>
      <c r="N6" s="23"/>
      <c r="O6" s="23"/>
      <c r="P6" s="19">
        <f>VLOOKUP($C$1,Tableau1[],COLUMN(Données!$W$3),FALSE())</f>
        <v>21518.552646341464</v>
      </c>
      <c r="Q6" s="17"/>
    </row>
    <row r="7" spans="1:17" ht="20.25" customHeight="1" x14ac:dyDescent="0.25">
      <c r="A7" s="22" t="s">
        <v>81</v>
      </c>
      <c r="B7" s="19">
        <f>VLOOKUP($C$1,Tableau1[],COLUMN(Données!H2),FALSE())</f>
        <v>95782.183588224201</v>
      </c>
      <c r="C7" s="17"/>
      <c r="D7" s="17"/>
      <c r="E7" s="17"/>
      <c r="F7" s="17"/>
      <c r="G7" s="17"/>
      <c r="H7" s="17"/>
      <c r="I7" s="17"/>
      <c r="J7" s="17"/>
      <c r="K7" s="23" t="s">
        <v>82</v>
      </c>
      <c r="L7" s="23"/>
      <c r="M7" s="23"/>
      <c r="N7" s="23"/>
      <c r="O7" s="23"/>
      <c r="P7" s="19">
        <f>VLOOKUP($C$1,Tableau1[],COLUMN(Données!$X$3),FALSE())</f>
        <v>1922.9176932926828</v>
      </c>
      <c r="Q7" s="17"/>
    </row>
    <row r="8" spans="1:17" ht="20.25" customHeight="1" x14ac:dyDescent="0.25">
      <c r="A8" s="22" t="s">
        <v>83</v>
      </c>
      <c r="B8" s="19">
        <f>VLOOKUP($C$1,Tableau1[],COLUMN(Données!I2),FALSE())</f>
        <v>213637.71449254706</v>
      </c>
      <c r="C8" s="17"/>
      <c r="D8" s="17"/>
      <c r="E8" s="17"/>
      <c r="F8" s="17"/>
      <c r="G8" s="17"/>
      <c r="H8" s="17"/>
      <c r="I8" s="17"/>
      <c r="J8" s="17"/>
      <c r="K8" s="23" t="s">
        <v>84</v>
      </c>
      <c r="L8" s="23"/>
      <c r="M8" s="23"/>
      <c r="N8" s="23"/>
      <c r="O8" s="23"/>
      <c r="P8" s="19">
        <f>VLOOKUP($C$1,Tableau1[],COLUMN(Données!$Z$3),FALSE())</f>
        <v>63252.877665853681</v>
      </c>
      <c r="Q8" s="17"/>
    </row>
    <row r="9" spans="1:17" ht="20.25" customHeight="1" x14ac:dyDescent="0.25">
      <c r="A9" s="22" t="s">
        <v>85</v>
      </c>
      <c r="B9" s="19">
        <f>VLOOKUP($C$1,Tableau1[],COLUMN(Données!J2),FALSE())</f>
        <v>25302.888495724335</v>
      </c>
      <c r="C9" s="17"/>
      <c r="D9" s="17"/>
      <c r="E9" s="17"/>
      <c r="F9" s="17"/>
      <c r="G9" s="17"/>
      <c r="H9" s="17"/>
      <c r="I9" s="17"/>
      <c r="J9" s="17"/>
      <c r="K9" s="23" t="s">
        <v>86</v>
      </c>
      <c r="L9" s="23"/>
      <c r="M9" s="23"/>
      <c r="N9" s="23"/>
      <c r="O9" s="23"/>
      <c r="P9" s="19">
        <f>VLOOKUP($C$1,Tableau1[],COLUMN(Données!$AA$3),FALSE())</f>
        <v>16614.853487195131</v>
      </c>
      <c r="Q9" s="17"/>
    </row>
    <row r="10" spans="1:17" ht="20.25" customHeight="1" x14ac:dyDescent="0.25">
      <c r="A10" s="22" t="s">
        <v>87</v>
      </c>
      <c r="B10" s="19">
        <f>VLOOKUP($C$1,Tableau1[],COLUMN(Données!L2),FALSE())</f>
        <v>237772.61809084157</v>
      </c>
      <c r="C10" s="17"/>
      <c r="D10" s="17"/>
      <c r="E10" s="17"/>
      <c r="F10" s="17"/>
      <c r="G10" s="17"/>
      <c r="H10" s="17"/>
      <c r="I10" s="17"/>
      <c r="J10" s="17"/>
      <c r="K10" s="23" t="s">
        <v>88</v>
      </c>
      <c r="L10" s="23"/>
      <c r="M10" s="23"/>
      <c r="N10" s="23"/>
      <c r="O10" s="23"/>
      <c r="P10" s="19">
        <f>VLOOKUP($C$1,Tableau1[],COLUMN(Données!$AB$3),FALSE())</f>
        <v>0</v>
      </c>
      <c r="Q10" s="17"/>
    </row>
    <row r="11" spans="1:17" ht="20.25" customHeight="1" x14ac:dyDescent="0.25">
      <c r="A11" s="24" t="s">
        <v>89</v>
      </c>
      <c r="B11" s="25">
        <f>SUM(B6:B10)</f>
        <v>673712.12697319034</v>
      </c>
      <c r="C11" s="17"/>
      <c r="D11" s="17"/>
      <c r="E11" s="17"/>
      <c r="F11" s="17"/>
      <c r="G11" s="17"/>
      <c r="H11" s="17"/>
      <c r="I11" s="17"/>
      <c r="J11" s="17"/>
      <c r="K11" s="23" t="s">
        <v>90</v>
      </c>
      <c r="L11" s="23"/>
      <c r="M11" s="23"/>
      <c r="N11" s="23"/>
      <c r="O11" s="23"/>
      <c r="P11" s="19">
        <f>VLOOKUP($C$1,Tableau1[],COLUMN(Données!$AE$3),FALSE())</f>
        <v>0</v>
      </c>
      <c r="Q11" s="17"/>
    </row>
    <row r="12" spans="1:17" ht="18" customHeight="1" x14ac:dyDescent="0.25">
      <c r="C12" s="17"/>
      <c r="D12" s="17"/>
      <c r="E12" s="17"/>
      <c r="F12" s="17"/>
      <c r="G12" s="17"/>
      <c r="H12" s="17"/>
      <c r="I12" s="17"/>
      <c r="J12" s="17"/>
      <c r="K12" s="23" t="s">
        <v>91</v>
      </c>
      <c r="L12" s="23"/>
      <c r="M12" s="23"/>
      <c r="N12" s="23"/>
      <c r="O12" s="23"/>
      <c r="P12" s="19">
        <f>VLOOKUP($C$1,Tableau1[],COLUMN(Données!$AF$3),FALSE())</f>
        <v>0</v>
      </c>
      <c r="Q12" s="17"/>
    </row>
    <row r="13" spans="1:17" ht="15.75" x14ac:dyDescent="0.25">
      <c r="C13" s="17"/>
      <c r="D13" s="17"/>
      <c r="E13" s="17"/>
      <c r="F13" s="17"/>
      <c r="G13" s="17"/>
      <c r="H13" s="17"/>
      <c r="I13" s="17"/>
      <c r="J13" s="17"/>
      <c r="K13" s="23" t="s">
        <v>92</v>
      </c>
      <c r="L13" s="23"/>
      <c r="M13" s="23"/>
      <c r="N13" s="23"/>
      <c r="O13" s="23"/>
      <c r="P13" s="19">
        <f>VLOOKUP($C$1,Tableau1[],COLUMN(Données!$AG$3),FALSE())</f>
        <v>6574.1544085365877</v>
      </c>
      <c r="Q13" s="17"/>
    </row>
    <row r="14" spans="1:17" ht="20.25" customHeight="1" thickTop="1" thickBot="1" x14ac:dyDescent="0.3">
      <c r="A14" s="17"/>
      <c r="B14" s="17"/>
      <c r="C14" s="17"/>
      <c r="D14" s="17"/>
      <c r="E14" s="17"/>
      <c r="F14" s="17"/>
      <c r="G14" s="17"/>
      <c r="H14" s="17"/>
      <c r="I14" s="17"/>
      <c r="J14" s="17"/>
      <c r="K14" s="23" t="s">
        <v>93</v>
      </c>
      <c r="L14" s="23"/>
      <c r="M14" s="23"/>
      <c r="N14" s="23"/>
      <c r="O14" s="23"/>
      <c r="P14" s="19">
        <f>VLOOKUP($C$1,Tableau1[],COLUMN(Données!$AI$3),FALSE())</f>
        <v>40853.672235365841</v>
      </c>
      <c r="Q14" s="17"/>
    </row>
    <row r="15" spans="1:17" ht="17.25" customHeight="1" thickTop="1" thickBot="1" x14ac:dyDescent="0.4">
      <c r="A15" s="176" t="s">
        <v>94</v>
      </c>
      <c r="B15" s="176"/>
      <c r="C15" s="176"/>
      <c r="D15" s="176"/>
      <c r="E15" s="176"/>
      <c r="F15" s="176"/>
      <c r="G15" s="176"/>
      <c r="H15" s="176"/>
      <c r="I15" s="176"/>
      <c r="J15" s="17"/>
      <c r="K15" s="23" t="s">
        <v>215</v>
      </c>
      <c r="L15" s="23"/>
      <c r="M15" s="23"/>
      <c r="N15" s="23"/>
      <c r="O15" s="23"/>
      <c r="P15" s="19">
        <f>VLOOKUP($C$1,Tableau1[],COLUMN(Données!$AD$3),FALSE())</f>
        <v>0</v>
      </c>
      <c r="Q15" s="17"/>
    </row>
    <row r="16" spans="1:17" ht="16.5" customHeight="1" thickTop="1" thickBot="1" x14ac:dyDescent="0.3">
      <c r="A16" s="177">
        <f>P17/B11</f>
        <v>0.22374100465403052</v>
      </c>
      <c r="B16" s="177"/>
      <c r="C16" s="177"/>
      <c r="D16" s="177"/>
      <c r="E16" s="177"/>
      <c r="F16" s="177"/>
      <c r="G16" s="177"/>
      <c r="H16" s="177"/>
      <c r="I16" s="177"/>
      <c r="J16" s="17"/>
      <c r="K16" s="26" t="s">
        <v>206</v>
      </c>
      <c r="L16" s="26"/>
      <c r="M16" s="26"/>
      <c r="N16" s="26"/>
      <c r="O16" s="26"/>
      <c r="P16" s="19">
        <f>VLOOKUP($C$1,Tableau1[],COLUMN(Données!$AJ3),FALSE())</f>
        <v>0</v>
      </c>
      <c r="Q16" s="17"/>
    </row>
    <row r="17" spans="1:17" ht="22.5" customHeight="1" thickTop="1" thickBot="1" x14ac:dyDescent="0.4">
      <c r="A17" s="177"/>
      <c r="B17" s="177"/>
      <c r="C17" s="177"/>
      <c r="D17" s="177"/>
      <c r="E17" s="177"/>
      <c r="F17" s="177"/>
      <c r="G17" s="177"/>
      <c r="H17" s="177"/>
      <c r="I17" s="177"/>
      <c r="J17" s="27"/>
      <c r="K17" s="24" t="s">
        <v>95</v>
      </c>
      <c r="L17" s="24"/>
      <c r="M17" s="24"/>
      <c r="N17" s="24"/>
      <c r="O17" s="24"/>
      <c r="P17" s="25">
        <f>SUM(P6:P16)</f>
        <v>150737.02813658537</v>
      </c>
      <c r="Q17" s="17"/>
    </row>
    <row r="18" spans="1:17" ht="22.5" customHeight="1" thickTop="1" x14ac:dyDescent="0.35">
      <c r="B18" s="27"/>
      <c r="C18" s="27"/>
      <c r="D18" s="27"/>
      <c r="E18" s="27"/>
      <c r="F18" s="27"/>
      <c r="G18" s="27"/>
      <c r="H18" s="27"/>
      <c r="I18" s="27"/>
      <c r="J18" s="27"/>
      <c r="Q18" s="17"/>
    </row>
    <row r="19" spans="1:17" ht="22.5" customHeight="1" thickBot="1" x14ac:dyDescent="0.4">
      <c r="B19" s="28" t="s">
        <v>96</v>
      </c>
      <c r="C19" s="17"/>
      <c r="D19" s="29"/>
      <c r="E19" s="29"/>
      <c r="F19" s="29"/>
      <c r="G19" s="30" t="s">
        <v>97</v>
      </c>
      <c r="H19" s="30"/>
      <c r="I19" s="31"/>
      <c r="J19" s="31"/>
      <c r="K19" s="17"/>
      <c r="L19" s="32"/>
      <c r="M19" s="32"/>
      <c r="N19" s="32"/>
      <c r="O19" s="32"/>
      <c r="P19" s="32"/>
      <c r="Q19" s="32"/>
    </row>
    <row r="20" spans="1:17" ht="24" customHeight="1" x14ac:dyDescent="0.35">
      <c r="A20" s="169" t="s">
        <v>98</v>
      </c>
      <c r="B20" s="169"/>
      <c r="C20" s="169"/>
      <c r="D20" s="169"/>
      <c r="E20" s="33"/>
      <c r="F20" s="17"/>
      <c r="G20" s="170">
        <f>+D28-P17</f>
        <v>488523.51232111361</v>
      </c>
      <c r="H20" s="170"/>
      <c r="I20" s="34" t="s">
        <v>99</v>
      </c>
      <c r="J20" s="35"/>
      <c r="K20" s="17"/>
      <c r="L20" s="171" t="s">
        <v>100</v>
      </c>
      <c r="M20" s="171"/>
      <c r="N20" s="171"/>
      <c r="O20" s="171"/>
      <c r="P20" s="171"/>
      <c r="Q20" s="171"/>
    </row>
    <row r="21" spans="1:17" ht="25.5" customHeight="1" x14ac:dyDescent="0.35">
      <c r="A21" s="169"/>
      <c r="B21" s="169"/>
      <c r="C21" s="169"/>
      <c r="D21" s="169"/>
      <c r="E21" s="32"/>
      <c r="F21" s="32"/>
      <c r="G21" s="36"/>
      <c r="H21" s="37" t="s">
        <v>101</v>
      </c>
      <c r="I21" s="38"/>
      <c r="J21" s="39"/>
      <c r="K21" s="17"/>
      <c r="L21" s="40"/>
      <c r="M21" s="17"/>
      <c r="N21" s="17"/>
      <c r="O21" s="17"/>
      <c r="P21" s="172" t="s">
        <v>102</v>
      </c>
      <c r="Q21" s="172"/>
    </row>
    <row r="22" spans="1:17" ht="21.75" customHeight="1" x14ac:dyDescent="0.35">
      <c r="A22" s="40"/>
      <c r="C22" s="41"/>
      <c r="D22" s="42"/>
      <c r="E22" s="17"/>
      <c r="F22" s="17"/>
      <c r="G22" s="43"/>
      <c r="H22" s="44">
        <f>G20/2400</f>
        <v>203.55146346713067</v>
      </c>
      <c r="I22" s="45" t="s">
        <v>103</v>
      </c>
      <c r="J22" s="46"/>
      <c r="K22" s="17"/>
      <c r="L22" s="40"/>
      <c r="M22" s="47">
        <v>0</v>
      </c>
      <c r="N22" s="48" t="s">
        <v>104</v>
      </c>
      <c r="O22" s="49">
        <f>M22*Introduction!C$28</f>
        <v>0</v>
      </c>
      <c r="P22" s="173" t="s">
        <v>105</v>
      </c>
      <c r="Q22" s="173"/>
    </row>
    <row r="23" spans="1:17" ht="24.75" customHeight="1" x14ac:dyDescent="0.25">
      <c r="A23" s="50" t="s">
        <v>79</v>
      </c>
      <c r="B23" s="51">
        <f>B6</f>
        <v>101216.7223058532</v>
      </c>
      <c r="C23" s="52">
        <v>-0.08</v>
      </c>
      <c r="D23" s="53">
        <f>B23+C23*B23</f>
        <v>93119.384521384942</v>
      </c>
      <c r="E23" s="54"/>
      <c r="F23" s="54"/>
      <c r="G23" s="40"/>
      <c r="H23" s="55"/>
      <c r="I23" s="56" t="s">
        <v>106</v>
      </c>
      <c r="J23" s="42"/>
      <c r="K23" s="17"/>
      <c r="L23" s="40"/>
      <c r="M23" s="57" t="s">
        <v>107</v>
      </c>
      <c r="N23" s="48"/>
      <c r="O23" s="58"/>
      <c r="P23" s="59">
        <f>O22+O24+O26+O28</f>
        <v>0</v>
      </c>
      <c r="Q23" s="60" t="s">
        <v>108</v>
      </c>
    </row>
    <row r="24" spans="1:17" ht="22.5" customHeight="1" x14ac:dyDescent="0.35">
      <c r="A24" s="50" t="s">
        <v>81</v>
      </c>
      <c r="B24" s="51">
        <f>B7</f>
        <v>95782.183588224201</v>
      </c>
      <c r="C24" s="52">
        <v>-0.08</v>
      </c>
      <c r="D24" s="53">
        <f>B24+C24*B24</f>
        <v>88119.60890116627</v>
      </c>
      <c r="E24" s="54"/>
      <c r="F24" s="54"/>
      <c r="G24" s="40"/>
      <c r="H24" s="61">
        <f>+G20/Introduction!C$29</f>
        <v>32.568234154740907</v>
      </c>
      <c r="I24" s="62" t="s">
        <v>109</v>
      </c>
      <c r="J24" s="63"/>
      <c r="K24" s="17"/>
      <c r="L24" s="40"/>
      <c r="M24" s="64">
        <v>0</v>
      </c>
      <c r="N24" s="48" t="s">
        <v>110</v>
      </c>
      <c r="O24" s="49"/>
      <c r="P24" s="65">
        <f>O25+O30+O32+O34+O36</f>
        <v>0</v>
      </c>
      <c r="Q24" s="66" t="s">
        <v>111</v>
      </c>
    </row>
    <row r="25" spans="1:17" ht="24.75" customHeight="1" x14ac:dyDescent="0.25">
      <c r="A25" s="50" t="s">
        <v>83</v>
      </c>
      <c r="B25" s="51">
        <f>B8</f>
        <v>213637.71449254706</v>
      </c>
      <c r="C25" s="52">
        <v>-0.02</v>
      </c>
      <c r="D25" s="53">
        <f>B25+C25*B25</f>
        <v>209364.96020269612</v>
      </c>
      <c r="E25" s="54"/>
      <c r="F25" s="54"/>
      <c r="G25" s="40"/>
      <c r="H25" s="55"/>
      <c r="I25" s="56" t="s">
        <v>106</v>
      </c>
      <c r="J25" s="42"/>
      <c r="K25" s="17"/>
      <c r="L25" s="40"/>
      <c r="M25" s="57" t="s">
        <v>112</v>
      </c>
      <c r="N25" s="48"/>
      <c r="O25" s="67">
        <f>M24*Introduction!C$29</f>
        <v>0</v>
      </c>
      <c r="P25" s="68"/>
      <c r="Q25" s="69"/>
    </row>
    <row r="26" spans="1:17" ht="21" customHeight="1" x14ac:dyDescent="0.35">
      <c r="A26" s="50" t="s">
        <v>85</v>
      </c>
      <c r="B26" s="51">
        <f>B9</f>
        <v>25302.888495724335</v>
      </c>
      <c r="C26" s="52">
        <v>-0.1</v>
      </c>
      <c r="D26" s="53">
        <f>B26+C26*B26</f>
        <v>22772.599646151903</v>
      </c>
      <c r="E26" s="54"/>
      <c r="F26" s="54"/>
      <c r="G26" s="40"/>
      <c r="H26" s="70">
        <f>(G20/Introduction!C$30)</f>
        <v>407.10292693426135</v>
      </c>
      <c r="I26" s="71" t="s">
        <v>113</v>
      </c>
      <c r="J26" s="72"/>
      <c r="K26" s="17"/>
      <c r="L26" s="40"/>
      <c r="M26" s="73"/>
      <c r="N26" s="48" t="s">
        <v>114</v>
      </c>
      <c r="O26" s="49">
        <f>M26*Introduction!C$30</f>
        <v>0</v>
      </c>
      <c r="P26" s="166" t="s">
        <v>105</v>
      </c>
      <c r="Q26" s="166"/>
    </row>
    <row r="27" spans="1:17" ht="24.75" customHeight="1" x14ac:dyDescent="0.3">
      <c r="A27" s="50" t="s">
        <v>87</v>
      </c>
      <c r="B27" s="51">
        <f>B10</f>
        <v>237772.61809084157</v>
      </c>
      <c r="C27" s="52">
        <v>-4.9999999999998997E-2</v>
      </c>
      <c r="D27" s="53">
        <f>B27+C27*B27</f>
        <v>225883.98718629972</v>
      </c>
      <c r="E27" s="54"/>
      <c r="F27" s="54"/>
      <c r="G27" s="40"/>
      <c r="H27" s="55"/>
      <c r="I27" s="56" t="s">
        <v>106</v>
      </c>
      <c r="J27" s="42"/>
      <c r="K27" s="17"/>
      <c r="L27" s="40"/>
      <c r="M27" s="57" t="s">
        <v>115</v>
      </c>
      <c r="N27" s="48"/>
      <c r="O27" s="74"/>
      <c r="P27" s="167">
        <f>(M26+M28/10000)/$M$1</f>
        <v>0</v>
      </c>
      <c r="Q27" s="167"/>
    </row>
    <row r="28" spans="1:17" ht="24.75" customHeight="1" x14ac:dyDescent="0.4">
      <c r="A28" s="75"/>
      <c r="B28" s="76">
        <f>SUM(B23:B27)</f>
        <v>673712.12697319034</v>
      </c>
      <c r="C28" s="77"/>
      <c r="D28" s="78">
        <f>SUM(D23:D27)</f>
        <v>639260.54045769898</v>
      </c>
      <c r="E28" s="54"/>
      <c r="F28" s="54"/>
      <c r="G28" s="79" t="s">
        <v>116</v>
      </c>
      <c r="H28" s="80">
        <f>(G20/Introduction!C$31)</f>
        <v>2442617.561605568</v>
      </c>
      <c r="I28" s="71" t="s">
        <v>117</v>
      </c>
      <c r="J28" s="72"/>
      <c r="K28" s="17"/>
      <c r="L28" s="79" t="s">
        <v>116</v>
      </c>
      <c r="M28" s="73"/>
      <c r="N28" s="48" t="s">
        <v>118</v>
      </c>
      <c r="O28" s="49">
        <f>M28*Introduction!C$31</f>
        <v>0</v>
      </c>
      <c r="P28" s="168" t="s">
        <v>119</v>
      </c>
      <c r="Q28" s="168"/>
    </row>
    <row r="29" spans="1:17" ht="24.75" customHeight="1" x14ac:dyDescent="0.3">
      <c r="A29" s="81"/>
      <c r="B29" s="82"/>
      <c r="C29" s="83"/>
      <c r="D29" s="84"/>
      <c r="E29" s="54"/>
      <c r="F29" s="54"/>
      <c r="G29" s="40"/>
      <c r="H29" s="55"/>
      <c r="I29" s="56" t="s">
        <v>106</v>
      </c>
      <c r="J29" s="42"/>
      <c r="K29" s="17"/>
      <c r="L29" s="40"/>
      <c r="M29" s="57" t="s">
        <v>120</v>
      </c>
      <c r="N29" s="48"/>
      <c r="O29" s="74"/>
      <c r="P29" s="68"/>
      <c r="Q29" s="69"/>
    </row>
    <row r="30" spans="1:17" ht="24.75" customHeight="1" x14ac:dyDescent="0.35">
      <c r="A30" s="81"/>
      <c r="B30" s="82"/>
      <c r="C30" s="83"/>
      <c r="D30" s="84"/>
      <c r="E30" s="54"/>
      <c r="F30" s="54"/>
      <c r="G30" s="135" t="s">
        <v>208</v>
      </c>
      <c r="H30" s="124">
        <f>(G20/Introduction!C$32)</f>
        <v>1395781.4637746103</v>
      </c>
      <c r="I30" s="125" t="s">
        <v>200</v>
      </c>
      <c r="J30" s="126"/>
      <c r="K30" s="17"/>
      <c r="L30" s="135" t="s">
        <v>208</v>
      </c>
      <c r="M30" s="127"/>
      <c r="N30" s="48" t="s">
        <v>118</v>
      </c>
      <c r="O30" s="123">
        <f>M30*Introduction!C$32</f>
        <v>0</v>
      </c>
      <c r="P30" s="68"/>
      <c r="Q30" s="69"/>
    </row>
    <row r="31" spans="1:17" ht="24.75" customHeight="1" x14ac:dyDescent="0.3">
      <c r="A31" s="81"/>
      <c r="B31" s="82"/>
      <c r="C31" s="83"/>
      <c r="D31" s="84"/>
      <c r="E31" s="54"/>
      <c r="F31" s="54"/>
      <c r="G31" s="40"/>
      <c r="H31" s="55"/>
      <c r="I31" s="56" t="s">
        <v>106</v>
      </c>
      <c r="J31" s="42"/>
      <c r="K31" s="17"/>
      <c r="L31" s="40"/>
      <c r="M31" s="57" t="s">
        <v>201</v>
      </c>
      <c r="N31" s="48"/>
      <c r="O31" s="74"/>
      <c r="P31" s="68"/>
      <c r="Q31" s="69"/>
    </row>
    <row r="32" spans="1:17" ht="21.75" customHeight="1" x14ac:dyDescent="0.3">
      <c r="E32" s="54"/>
      <c r="F32" s="54"/>
      <c r="G32" s="40"/>
      <c r="H32" s="85">
        <f>G20/Introduction!C$33</f>
        <v>3489.4536594365259</v>
      </c>
      <c r="I32" s="86" t="s">
        <v>202</v>
      </c>
      <c r="J32" s="87"/>
      <c r="K32" s="17"/>
      <c r="L32" s="40"/>
      <c r="M32" s="88"/>
      <c r="N32" s="48" t="s">
        <v>110</v>
      </c>
      <c r="O32" s="67">
        <f>M32*Introduction!C$33</f>
        <v>0</v>
      </c>
      <c r="P32" s="68"/>
      <c r="Q32" s="69"/>
    </row>
    <row r="33" spans="1:17" ht="21.75" customHeight="1" x14ac:dyDescent="0.35">
      <c r="E33" s="54"/>
      <c r="F33" s="54"/>
      <c r="G33" s="40"/>
      <c r="H33" s="165" t="s">
        <v>106</v>
      </c>
      <c r="I33" s="165"/>
      <c r="J33" s="165"/>
      <c r="K33" s="17"/>
      <c r="L33" s="40"/>
      <c r="M33" s="89" t="s">
        <v>121</v>
      </c>
      <c r="N33" s="17"/>
      <c r="O33" s="17"/>
      <c r="P33" s="17"/>
      <c r="Q33" s="42"/>
    </row>
    <row r="34" spans="1:17" ht="21.75" customHeight="1" x14ac:dyDescent="0.35">
      <c r="E34" s="54"/>
      <c r="F34" s="54"/>
      <c r="G34" s="134" t="s">
        <v>207</v>
      </c>
      <c r="H34" s="130">
        <f>G20/Introduction!C$34</f>
        <v>325.68234154740907</v>
      </c>
      <c r="I34" s="131" t="s">
        <v>203</v>
      </c>
      <c r="J34" s="132"/>
      <c r="K34" s="17"/>
      <c r="L34" s="133" t="s">
        <v>207</v>
      </c>
      <c r="M34" s="137"/>
      <c r="N34" s="17" t="s">
        <v>104</v>
      </c>
      <c r="O34" s="67">
        <f>M34*Introduction!C$34</f>
        <v>0</v>
      </c>
      <c r="P34" s="17"/>
      <c r="Q34" s="42"/>
    </row>
    <row r="35" spans="1:17" ht="21.75" customHeight="1" x14ac:dyDescent="0.35">
      <c r="E35" s="54"/>
      <c r="F35" s="54"/>
      <c r="G35" s="40"/>
      <c r="H35" s="165" t="s">
        <v>106</v>
      </c>
      <c r="I35" s="165"/>
      <c r="J35" s="165"/>
      <c r="K35" s="17"/>
      <c r="L35" s="40"/>
      <c r="M35" s="57" t="s">
        <v>210</v>
      </c>
      <c r="N35" s="17"/>
      <c r="O35" s="17"/>
      <c r="P35" s="17"/>
      <c r="Q35" s="42"/>
    </row>
    <row r="36" spans="1:17" ht="21.75" customHeight="1" x14ac:dyDescent="0.35">
      <c r="E36" s="54"/>
      <c r="F36" s="54"/>
      <c r="G36" s="134" t="s">
        <v>207</v>
      </c>
      <c r="H36" s="130">
        <f>G20/Introduction!C$35</f>
        <v>325682.34154740907</v>
      </c>
      <c r="I36" s="131" t="s">
        <v>213</v>
      </c>
      <c r="J36" s="132"/>
      <c r="K36" s="17"/>
      <c r="L36" s="133" t="s">
        <v>207</v>
      </c>
      <c r="M36" s="137"/>
      <c r="N36" s="17" t="s">
        <v>214</v>
      </c>
      <c r="O36" s="67">
        <f>M36*Introduction!C$35</f>
        <v>0</v>
      </c>
      <c r="P36" s="17"/>
      <c r="Q36" s="42"/>
    </row>
    <row r="37" spans="1:17" ht="21.75" customHeight="1" x14ac:dyDescent="0.25">
      <c r="E37" s="54"/>
      <c r="F37" s="54"/>
      <c r="G37" s="40"/>
      <c r="H37" s="128"/>
      <c r="I37" s="128"/>
      <c r="J37" s="129"/>
      <c r="K37" s="17"/>
      <c r="L37" s="40"/>
      <c r="M37" s="57" t="s">
        <v>211</v>
      </c>
      <c r="N37" s="17"/>
      <c r="O37" s="17"/>
      <c r="P37" s="17"/>
      <c r="Q37" s="42"/>
    </row>
    <row r="38" spans="1:17" ht="23.25" x14ac:dyDescent="0.35">
      <c r="E38" s="90"/>
      <c r="F38" s="90"/>
      <c r="G38" s="40"/>
      <c r="H38" s="17"/>
      <c r="I38" s="41"/>
      <c r="J38" s="42"/>
      <c r="K38" s="17"/>
      <c r="L38" s="40"/>
      <c r="M38" s="17"/>
      <c r="N38" s="91" t="s">
        <v>122</v>
      </c>
      <c r="O38" s="92">
        <f>(P23+P24+P17)/D28</f>
        <v>0.23579904999088538</v>
      </c>
      <c r="P38" s="91" t="s">
        <v>123</v>
      </c>
      <c r="Q38" s="42"/>
    </row>
    <row r="39" spans="1:17" x14ac:dyDescent="0.25">
      <c r="B39" s="17"/>
      <c r="C39" s="17"/>
      <c r="D39" s="17"/>
      <c r="E39" s="17"/>
      <c r="F39" s="17"/>
      <c r="G39" s="93"/>
      <c r="H39" s="77"/>
      <c r="I39" s="94"/>
      <c r="J39" s="95"/>
      <c r="K39" s="17"/>
      <c r="L39" s="93"/>
      <c r="M39" s="77"/>
      <c r="N39" s="77"/>
      <c r="O39" s="77"/>
      <c r="P39" s="77"/>
      <c r="Q39" s="95"/>
    </row>
    <row r="40" spans="1:17" x14ac:dyDescent="0.25">
      <c r="A40" s="17"/>
      <c r="B40" s="17"/>
      <c r="C40" s="17"/>
      <c r="D40" s="17"/>
      <c r="E40" s="17"/>
      <c r="F40" s="17"/>
      <c r="G40" s="17"/>
      <c r="H40" s="17"/>
      <c r="I40" s="17"/>
      <c r="J40" s="17"/>
      <c r="K40" s="17"/>
      <c r="L40" s="17"/>
      <c r="M40" s="17"/>
      <c r="N40" s="17"/>
      <c r="O40" s="17"/>
      <c r="P40" s="17"/>
      <c r="Q40" s="17"/>
    </row>
    <row r="41" spans="1:17" x14ac:dyDescent="0.25">
      <c r="A41" s="17"/>
      <c r="B41" s="17"/>
      <c r="C41" s="17"/>
      <c r="D41" s="17"/>
      <c r="E41" s="17"/>
      <c r="F41" s="17"/>
      <c r="G41" s="17"/>
      <c r="H41" s="17"/>
      <c r="I41" s="17"/>
      <c r="J41" s="17"/>
      <c r="K41" s="17"/>
      <c r="L41" s="17"/>
      <c r="M41" s="17"/>
      <c r="N41" s="17"/>
      <c r="O41" s="17"/>
      <c r="P41" s="17"/>
      <c r="Q41" s="17"/>
    </row>
    <row r="42" spans="1:17" ht="24" thickBot="1" x14ac:dyDescent="0.4">
      <c r="B42" s="28" t="s">
        <v>124</v>
      </c>
      <c r="C42" s="17"/>
      <c r="D42" s="29"/>
      <c r="E42" s="29"/>
      <c r="F42" s="29"/>
      <c r="G42" s="30" t="s">
        <v>97</v>
      </c>
      <c r="H42" s="30"/>
      <c r="I42" s="31"/>
      <c r="J42" s="31"/>
      <c r="K42" s="17"/>
      <c r="L42" s="32"/>
      <c r="M42" s="32"/>
      <c r="N42" s="32"/>
      <c r="O42" s="32"/>
      <c r="P42" s="32"/>
      <c r="Q42" s="32"/>
    </row>
    <row r="43" spans="1:17" ht="23.25" customHeight="1" thickBot="1" x14ac:dyDescent="0.4">
      <c r="A43" s="169" t="s">
        <v>125</v>
      </c>
      <c r="B43" s="169"/>
      <c r="C43" s="169"/>
      <c r="D43" s="169"/>
      <c r="E43" s="33"/>
      <c r="F43" s="17"/>
      <c r="G43" s="170">
        <f>+D51-P17-P23-P24</f>
        <v>427739.42446122877</v>
      </c>
      <c r="H43" s="170"/>
      <c r="I43" s="34" t="s">
        <v>99</v>
      </c>
      <c r="J43" s="35"/>
      <c r="K43" s="17"/>
      <c r="L43" s="171" t="s">
        <v>100</v>
      </c>
      <c r="M43" s="171"/>
      <c r="N43" s="171"/>
      <c r="O43" s="171"/>
      <c r="P43" s="171"/>
      <c r="Q43" s="171"/>
    </row>
    <row r="44" spans="1:17" ht="24.75" customHeight="1" x14ac:dyDescent="0.35">
      <c r="A44" s="169"/>
      <c r="B44" s="169"/>
      <c r="C44" s="169"/>
      <c r="D44" s="169"/>
      <c r="E44" s="32"/>
      <c r="F44" s="32"/>
      <c r="G44" s="36"/>
      <c r="H44" s="37" t="s">
        <v>101</v>
      </c>
      <c r="I44" s="38"/>
      <c r="J44" s="39"/>
      <c r="K44" s="17"/>
      <c r="L44" s="40"/>
      <c r="M44" s="17"/>
      <c r="N44" s="17"/>
      <c r="O44" s="17"/>
      <c r="P44" s="172" t="s">
        <v>102</v>
      </c>
      <c r="Q44" s="172"/>
    </row>
    <row r="45" spans="1:17" ht="23.25" x14ac:dyDescent="0.35">
      <c r="A45" s="40"/>
      <c r="C45" s="41"/>
      <c r="D45" s="42"/>
      <c r="E45" s="17"/>
      <c r="F45" s="17"/>
      <c r="G45" s="43"/>
      <c r="H45" s="44">
        <f>G43/2400</f>
        <v>178.22476019217865</v>
      </c>
      <c r="I45" s="45" t="s">
        <v>103</v>
      </c>
      <c r="J45" s="46"/>
      <c r="K45" s="17"/>
      <c r="L45" s="40"/>
      <c r="M45" s="47">
        <v>0</v>
      </c>
      <c r="N45" s="48" t="s">
        <v>104</v>
      </c>
      <c r="O45" s="49">
        <f>M45*Introduction!C$28</f>
        <v>0</v>
      </c>
      <c r="P45" s="173" t="s">
        <v>105</v>
      </c>
      <c r="Q45" s="173"/>
    </row>
    <row r="46" spans="1:17" ht="23.25" x14ac:dyDescent="0.25">
      <c r="A46" s="50" t="s">
        <v>79</v>
      </c>
      <c r="B46" s="82">
        <f>D23</f>
        <v>93119.384521384942</v>
      </c>
      <c r="C46" s="52">
        <v>-4.9999999999998997E-2</v>
      </c>
      <c r="D46" s="53">
        <f>B46+C46*B46</f>
        <v>88463.41529531579</v>
      </c>
      <c r="E46" s="54"/>
      <c r="F46" s="54"/>
      <c r="G46" s="40"/>
      <c r="H46" s="55"/>
      <c r="I46" s="56" t="s">
        <v>106</v>
      </c>
      <c r="J46" s="42"/>
      <c r="K46" s="17"/>
      <c r="L46" s="40"/>
      <c r="M46" s="57" t="s">
        <v>107</v>
      </c>
      <c r="N46" s="48"/>
      <c r="O46" s="58"/>
      <c r="P46" s="59">
        <f>O45+O47+O49+O51</f>
        <v>0</v>
      </c>
      <c r="Q46" s="60" t="s">
        <v>108</v>
      </c>
    </row>
    <row r="47" spans="1:17" ht="23.25" x14ac:dyDescent="0.35">
      <c r="A47" s="50" t="s">
        <v>81</v>
      </c>
      <c r="B47" s="82">
        <f>D24</f>
        <v>88119.60890116627</v>
      </c>
      <c r="C47" s="52">
        <v>-0.08</v>
      </c>
      <c r="D47" s="53">
        <f>B47+C47*B47</f>
        <v>81070.04018907297</v>
      </c>
      <c r="E47" s="54"/>
      <c r="F47" s="54"/>
      <c r="G47" s="40"/>
      <c r="H47" s="61">
        <f>+G43/Introduction!C$29</f>
        <v>28.515961630748585</v>
      </c>
      <c r="I47" s="62" t="s">
        <v>109</v>
      </c>
      <c r="J47" s="63"/>
      <c r="K47" s="17"/>
      <c r="L47" s="40"/>
      <c r="M47" s="64">
        <v>0</v>
      </c>
      <c r="N47" s="48" t="s">
        <v>110</v>
      </c>
      <c r="O47" s="49"/>
      <c r="P47" s="65">
        <f>O48+O53+O55+O57+O59</f>
        <v>0</v>
      </c>
      <c r="Q47" s="66" t="s">
        <v>111</v>
      </c>
    </row>
    <row r="48" spans="1:17" ht="23.25" x14ac:dyDescent="0.25">
      <c r="A48" s="50" t="s">
        <v>83</v>
      </c>
      <c r="B48" s="82">
        <f>D25</f>
        <v>209364.96020269612</v>
      </c>
      <c r="C48" s="52">
        <v>-0.12</v>
      </c>
      <c r="D48" s="53">
        <f>B48+C48*B48</f>
        <v>184241.16497837257</v>
      </c>
      <c r="E48" s="54"/>
      <c r="F48" s="54"/>
      <c r="G48" s="40"/>
      <c r="H48" s="55"/>
      <c r="I48" s="56" t="s">
        <v>106</v>
      </c>
      <c r="J48" s="42"/>
      <c r="K48" s="17"/>
      <c r="L48" s="40"/>
      <c r="M48" s="57" t="s">
        <v>112</v>
      </c>
      <c r="N48" s="48"/>
      <c r="O48" s="67">
        <f>M47*Introduction!C$29</f>
        <v>0</v>
      </c>
      <c r="P48" s="68"/>
      <c r="Q48" s="69"/>
    </row>
    <row r="49" spans="1:17" ht="23.25" x14ac:dyDescent="0.35">
      <c r="A49" s="50" t="s">
        <v>85</v>
      </c>
      <c r="B49" s="82">
        <f>D26</f>
        <v>22772.599646151903</v>
      </c>
      <c r="C49" s="52">
        <v>-0.06</v>
      </c>
      <c r="D49" s="53">
        <f>B49+C49*B49</f>
        <v>21406.243667382787</v>
      </c>
      <c r="E49" s="54"/>
      <c r="F49" s="54"/>
      <c r="G49" s="40"/>
      <c r="H49" s="70">
        <f>(G43/Introduction!C$30)</f>
        <v>356.4495203843573</v>
      </c>
      <c r="I49" s="71" t="s">
        <v>113</v>
      </c>
      <c r="J49" s="72"/>
      <c r="K49" s="17"/>
      <c r="L49" s="40"/>
      <c r="M49" s="73"/>
      <c r="N49" s="48" t="s">
        <v>114</v>
      </c>
      <c r="O49" s="49">
        <f>M49*Introduction!C$30</f>
        <v>0</v>
      </c>
      <c r="P49" s="166" t="s">
        <v>105</v>
      </c>
      <c r="Q49" s="166"/>
    </row>
    <row r="50" spans="1:17" ht="23.25" x14ac:dyDescent="0.3">
      <c r="A50" s="50" t="s">
        <v>87</v>
      </c>
      <c r="B50" s="82">
        <f>D27</f>
        <v>225883.98718629972</v>
      </c>
      <c r="C50" s="52">
        <v>-9.9999999999999006E-2</v>
      </c>
      <c r="D50" s="53">
        <f>B50+C50*B50</f>
        <v>203295.58846766996</v>
      </c>
      <c r="E50" s="54"/>
      <c r="F50" s="54"/>
      <c r="G50" s="40"/>
      <c r="H50" s="55"/>
      <c r="I50" s="56" t="s">
        <v>106</v>
      </c>
      <c r="J50" s="42"/>
      <c r="K50" s="17"/>
      <c r="L50" s="40"/>
      <c r="M50" s="57" t="s">
        <v>115</v>
      </c>
      <c r="N50" s="48"/>
      <c r="O50" s="74"/>
      <c r="P50" s="167">
        <f>(M49+M51/10000)/$M$1</f>
        <v>0</v>
      </c>
      <c r="Q50" s="167"/>
    </row>
    <row r="51" spans="1:17" ht="27" customHeight="1" thickBot="1" x14ac:dyDescent="0.45">
      <c r="A51" s="75"/>
      <c r="B51" s="76">
        <f>SUM(B46:B50)</f>
        <v>639260.54045769898</v>
      </c>
      <c r="C51" s="77"/>
      <c r="D51" s="78">
        <f>SUM(D46:D50)</f>
        <v>578476.45259781415</v>
      </c>
      <c r="E51" s="54"/>
      <c r="F51" s="54"/>
      <c r="G51" s="79" t="s">
        <v>116</v>
      </c>
      <c r="H51" s="80">
        <f>(G43/Introduction!C$31)</f>
        <v>2138697.1223061439</v>
      </c>
      <c r="I51" s="71" t="s">
        <v>117</v>
      </c>
      <c r="J51" s="72"/>
      <c r="K51" s="17"/>
      <c r="L51" s="79" t="s">
        <v>116</v>
      </c>
      <c r="M51" s="73"/>
      <c r="N51" s="48" t="s">
        <v>118</v>
      </c>
      <c r="O51" s="49">
        <f>M51*Introduction!C$31</f>
        <v>0</v>
      </c>
      <c r="P51" s="168" t="s">
        <v>119</v>
      </c>
      <c r="Q51" s="168"/>
    </row>
    <row r="52" spans="1:17" ht="23.25" x14ac:dyDescent="0.3">
      <c r="A52" s="96"/>
      <c r="B52" s="82"/>
      <c r="C52" s="52"/>
      <c r="D52" s="54"/>
      <c r="E52" s="54"/>
      <c r="F52" s="54"/>
      <c r="G52" s="40"/>
      <c r="H52" s="55"/>
      <c r="I52" s="56" t="s">
        <v>106</v>
      </c>
      <c r="J52" s="42"/>
      <c r="K52" s="17"/>
      <c r="L52" s="40"/>
      <c r="M52" s="57" t="s">
        <v>120</v>
      </c>
      <c r="N52" s="48"/>
      <c r="O52" s="74"/>
      <c r="P52" s="68"/>
      <c r="Q52" s="69"/>
    </row>
    <row r="53" spans="1:17" ht="23.25" x14ac:dyDescent="0.35">
      <c r="A53" s="96"/>
      <c r="B53" s="82"/>
      <c r="C53" s="52"/>
      <c r="D53" s="54"/>
      <c r="E53" s="54"/>
      <c r="F53" s="54"/>
      <c r="G53" s="135" t="s">
        <v>208</v>
      </c>
      <c r="H53" s="124">
        <f>(G43/Introduction!C$32)</f>
        <v>1222112.6413177967</v>
      </c>
      <c r="I53" s="125" t="s">
        <v>200</v>
      </c>
      <c r="J53" s="126"/>
      <c r="K53" s="17"/>
      <c r="L53" s="135" t="s">
        <v>208</v>
      </c>
      <c r="M53" s="127"/>
      <c r="N53" s="48" t="s">
        <v>118</v>
      </c>
      <c r="O53" s="123">
        <f>M53*Introduction!C$32</f>
        <v>0</v>
      </c>
      <c r="P53" s="68"/>
      <c r="Q53" s="69"/>
    </row>
    <row r="54" spans="1:17" ht="23.25" x14ac:dyDescent="0.3">
      <c r="A54" s="96"/>
      <c r="B54" s="82"/>
      <c r="C54" s="52"/>
      <c r="D54" s="54"/>
      <c r="E54" s="54"/>
      <c r="F54" s="54"/>
      <c r="G54" s="40"/>
      <c r="H54" s="55"/>
      <c r="I54" s="56" t="s">
        <v>106</v>
      </c>
      <c r="J54" s="42"/>
      <c r="K54" s="17"/>
      <c r="L54" s="40"/>
      <c r="M54" s="57" t="s">
        <v>201</v>
      </c>
      <c r="N54" s="48"/>
      <c r="O54" s="74"/>
      <c r="P54" s="68"/>
      <c r="Q54" s="69"/>
    </row>
    <row r="55" spans="1:17" ht="23.25" x14ac:dyDescent="0.3">
      <c r="A55" s="96"/>
      <c r="B55" s="82"/>
      <c r="C55" s="52"/>
      <c r="D55" s="54"/>
      <c r="E55" s="54"/>
      <c r="F55" s="54"/>
      <c r="G55" s="40"/>
      <c r="H55" s="85">
        <f>G43/Introduction!C$33</f>
        <v>3055.2816032944911</v>
      </c>
      <c r="I55" s="86" t="s">
        <v>202</v>
      </c>
      <c r="J55" s="87"/>
      <c r="K55" s="17"/>
      <c r="L55" s="40"/>
      <c r="M55" s="88"/>
      <c r="N55" s="48" t="s">
        <v>110</v>
      </c>
      <c r="O55" s="67">
        <f>M55*Introduction!C$33</f>
        <v>0</v>
      </c>
      <c r="P55" s="68"/>
      <c r="Q55" s="69"/>
    </row>
    <row r="56" spans="1:17" ht="23.25" x14ac:dyDescent="0.35">
      <c r="A56" s="96"/>
      <c r="B56" s="82"/>
      <c r="C56" s="52"/>
      <c r="D56" s="54"/>
      <c r="E56" s="54"/>
      <c r="F56" s="54"/>
      <c r="G56" s="40"/>
      <c r="H56" s="165" t="s">
        <v>106</v>
      </c>
      <c r="I56" s="165"/>
      <c r="J56" s="165"/>
      <c r="K56" s="17"/>
      <c r="L56" s="40"/>
      <c r="M56" s="89" t="s">
        <v>121</v>
      </c>
      <c r="N56" s="17"/>
      <c r="O56" s="17"/>
      <c r="P56" s="17"/>
      <c r="Q56" s="42"/>
    </row>
    <row r="57" spans="1:17" ht="21" x14ac:dyDescent="0.35">
      <c r="A57" s="17"/>
      <c r="E57" s="54"/>
      <c r="F57" s="54"/>
      <c r="G57" s="133" t="s">
        <v>207</v>
      </c>
      <c r="H57" s="130">
        <f>G43/Introduction!C$34</f>
        <v>285.15961630748586</v>
      </c>
      <c r="I57" s="131" t="s">
        <v>203</v>
      </c>
      <c r="J57" s="132"/>
      <c r="K57" s="17"/>
      <c r="L57" s="133" t="s">
        <v>207</v>
      </c>
      <c r="M57" s="137"/>
      <c r="N57" s="17" t="s">
        <v>104</v>
      </c>
      <c r="O57" s="67">
        <f>M57*Introduction!C$34</f>
        <v>0</v>
      </c>
      <c r="P57" s="17"/>
      <c r="Q57" s="42"/>
    </row>
    <row r="58" spans="1:17" ht="23.25" x14ac:dyDescent="0.35">
      <c r="E58" s="54"/>
      <c r="F58" s="54"/>
      <c r="G58" s="40"/>
      <c r="H58" s="165" t="s">
        <v>106</v>
      </c>
      <c r="I58" s="165"/>
      <c r="J58" s="165"/>
      <c r="K58" s="17"/>
      <c r="L58" s="40"/>
      <c r="M58" s="57" t="s">
        <v>210</v>
      </c>
      <c r="N58" s="17"/>
      <c r="O58" s="17"/>
      <c r="P58" s="17"/>
      <c r="Q58" s="42"/>
    </row>
    <row r="59" spans="1:17" ht="21" x14ac:dyDescent="0.35">
      <c r="E59" s="54"/>
      <c r="F59" s="54"/>
      <c r="G59" s="133" t="s">
        <v>207</v>
      </c>
      <c r="H59" s="130">
        <f>G43/Introduction!C$35</f>
        <v>285159.61630748585</v>
      </c>
      <c r="I59" s="131" t="s">
        <v>213</v>
      </c>
      <c r="J59" s="132"/>
      <c r="K59" s="17"/>
      <c r="L59" s="133" t="s">
        <v>207</v>
      </c>
      <c r="M59" s="137"/>
      <c r="N59" s="17" t="s">
        <v>214</v>
      </c>
      <c r="O59" s="67">
        <f>M59*Introduction!C$35</f>
        <v>0</v>
      </c>
      <c r="P59" s="17"/>
      <c r="Q59" s="42"/>
    </row>
    <row r="60" spans="1:17" ht="15.75" x14ac:dyDescent="0.25">
      <c r="E60" s="54"/>
      <c r="F60" s="54"/>
      <c r="G60" s="40"/>
      <c r="H60" s="128"/>
      <c r="I60" s="128"/>
      <c r="J60" s="129"/>
      <c r="K60" s="17"/>
      <c r="L60" s="40"/>
      <c r="M60" s="57" t="s">
        <v>211</v>
      </c>
      <c r="N60" s="17"/>
      <c r="O60" s="17"/>
      <c r="P60" s="17"/>
      <c r="Q60" s="42"/>
    </row>
    <row r="61" spans="1:17" ht="23.25" x14ac:dyDescent="0.35">
      <c r="E61" s="90"/>
      <c r="F61" s="90"/>
      <c r="G61" s="40"/>
      <c r="H61" s="17"/>
      <c r="I61" s="41"/>
      <c r="J61" s="42"/>
      <c r="K61" s="17"/>
      <c r="L61" s="40"/>
      <c r="M61" s="17"/>
      <c r="N61" s="91" t="s">
        <v>122</v>
      </c>
      <c r="O61" s="92">
        <f>(P17+P23+P24+P46+P47)/D51</f>
        <v>0.26057591015097953</v>
      </c>
      <c r="P61" s="91" t="s">
        <v>123</v>
      </c>
      <c r="Q61" s="42"/>
    </row>
    <row r="62" spans="1:17" ht="15.75" thickBot="1" x14ac:dyDescent="0.3">
      <c r="B62" s="17"/>
      <c r="C62" s="17"/>
      <c r="D62" s="17"/>
      <c r="E62" s="17"/>
      <c r="F62" s="17"/>
      <c r="G62" s="93"/>
      <c r="H62" s="77"/>
      <c r="I62" s="94"/>
      <c r="J62" s="95"/>
      <c r="K62" s="17"/>
      <c r="L62" s="93"/>
      <c r="M62" s="77"/>
      <c r="N62" s="77"/>
      <c r="O62" s="77"/>
      <c r="P62" s="77"/>
      <c r="Q62" s="95"/>
    </row>
    <row r="63" spans="1:17" x14ac:dyDescent="0.25">
      <c r="A63" s="17"/>
      <c r="B63" s="17"/>
      <c r="C63" s="17"/>
      <c r="D63" s="17"/>
      <c r="E63" s="17"/>
      <c r="F63" s="17"/>
      <c r="G63" s="17"/>
      <c r="H63" s="17"/>
      <c r="I63" s="17"/>
      <c r="J63" s="17"/>
      <c r="K63" s="17"/>
      <c r="L63" s="17"/>
      <c r="M63" s="17"/>
      <c r="N63" s="17"/>
      <c r="O63" s="17"/>
      <c r="P63" s="17"/>
      <c r="Q63" s="17"/>
    </row>
    <row r="64" spans="1:17" x14ac:dyDescent="0.25">
      <c r="A64" s="17"/>
      <c r="B64" s="17"/>
      <c r="H64" s="17"/>
      <c r="I64" s="17"/>
      <c r="J64" s="17"/>
      <c r="Q64" s="17"/>
    </row>
    <row r="65" spans="1:17" ht="24" thickBot="1" x14ac:dyDescent="0.4">
      <c r="B65" s="28" t="s">
        <v>126</v>
      </c>
      <c r="C65" s="17"/>
      <c r="D65" s="29"/>
      <c r="E65" s="29"/>
      <c r="F65" s="29"/>
      <c r="G65" s="30" t="s">
        <v>97</v>
      </c>
      <c r="H65" s="30"/>
      <c r="I65" s="31"/>
      <c r="J65" s="31"/>
      <c r="K65" s="17"/>
      <c r="L65" s="32"/>
      <c r="M65" s="32"/>
      <c r="N65" s="32"/>
      <c r="O65" s="32"/>
      <c r="P65" s="32"/>
      <c r="Q65" s="32"/>
    </row>
    <row r="66" spans="1:17" ht="23.25" customHeight="1" thickBot="1" x14ac:dyDescent="0.4">
      <c r="A66" s="169" t="s">
        <v>125</v>
      </c>
      <c r="B66" s="169"/>
      <c r="C66" s="169"/>
      <c r="D66" s="169"/>
      <c r="E66" s="33"/>
      <c r="F66" s="17"/>
      <c r="G66" s="170">
        <f>+D74-P17-P23-P24-P46-P47</f>
        <v>314554.42706371681</v>
      </c>
      <c r="H66" s="170"/>
      <c r="I66" s="34" t="s">
        <v>99</v>
      </c>
      <c r="J66" s="35"/>
      <c r="K66" s="17"/>
      <c r="L66" s="171" t="s">
        <v>100</v>
      </c>
      <c r="M66" s="171"/>
      <c r="N66" s="171"/>
      <c r="O66" s="171"/>
      <c r="P66" s="171"/>
      <c r="Q66" s="171"/>
    </row>
    <row r="67" spans="1:17" ht="24.75" customHeight="1" x14ac:dyDescent="0.35">
      <c r="A67" s="169"/>
      <c r="B67" s="169"/>
      <c r="C67" s="169"/>
      <c r="D67" s="169"/>
      <c r="E67" s="32"/>
      <c r="F67" s="32"/>
      <c r="G67" s="36"/>
      <c r="H67" s="37" t="s">
        <v>101</v>
      </c>
      <c r="I67" s="38"/>
      <c r="J67" s="39"/>
      <c r="K67" s="17"/>
      <c r="L67" s="40"/>
      <c r="M67" s="17"/>
      <c r="N67" s="17"/>
      <c r="O67" s="17"/>
      <c r="P67" s="172" t="s">
        <v>102</v>
      </c>
      <c r="Q67" s="172"/>
    </row>
    <row r="68" spans="1:17" ht="23.25" x14ac:dyDescent="0.35">
      <c r="A68" s="40"/>
      <c r="C68" s="41"/>
      <c r="D68" s="42"/>
      <c r="E68" s="17"/>
      <c r="F68" s="17"/>
      <c r="G68" s="43"/>
      <c r="H68" s="44">
        <f>G66/2400</f>
        <v>131.064344609882</v>
      </c>
      <c r="I68" s="45" t="s">
        <v>103</v>
      </c>
      <c r="J68" s="46"/>
      <c r="K68" s="17"/>
      <c r="L68" s="40"/>
      <c r="M68" s="47">
        <v>0</v>
      </c>
      <c r="N68" s="48" t="s">
        <v>104</v>
      </c>
      <c r="O68" s="49">
        <f>M68*Introduction!C$28</f>
        <v>0</v>
      </c>
      <c r="P68" s="173" t="s">
        <v>105</v>
      </c>
      <c r="Q68" s="173"/>
    </row>
    <row r="69" spans="1:17" ht="23.25" x14ac:dyDescent="0.25">
      <c r="A69" s="50" t="s">
        <v>79</v>
      </c>
      <c r="B69" s="82">
        <f>D46</f>
        <v>88463.41529531579</v>
      </c>
      <c r="C69" s="52">
        <v>-0.149999999999999</v>
      </c>
      <c r="D69" s="53">
        <f>B69+C69*B69</f>
        <v>75193.903001018509</v>
      </c>
      <c r="E69" s="54"/>
      <c r="F69" s="54"/>
      <c r="G69" s="40"/>
      <c r="H69" s="55"/>
      <c r="I69" s="56" t="s">
        <v>106</v>
      </c>
      <c r="J69" s="42"/>
      <c r="K69" s="17"/>
      <c r="L69" s="40"/>
      <c r="M69" s="57" t="s">
        <v>107</v>
      </c>
      <c r="N69" s="48"/>
      <c r="O69" s="58"/>
      <c r="P69" s="59">
        <f>O68+O70+O72+O74</f>
        <v>0</v>
      </c>
      <c r="Q69" s="60" t="s">
        <v>108</v>
      </c>
    </row>
    <row r="70" spans="1:17" ht="23.25" x14ac:dyDescent="0.35">
      <c r="A70" s="50" t="s">
        <v>81</v>
      </c>
      <c r="B70" s="82">
        <f>D47</f>
        <v>81070.04018907297</v>
      </c>
      <c r="C70" s="52">
        <v>-0.249999999999999</v>
      </c>
      <c r="D70" s="53">
        <f>B70+C70*B70</f>
        <v>60802.530141804804</v>
      </c>
      <c r="E70" s="54"/>
      <c r="F70" s="54"/>
      <c r="G70" s="40"/>
      <c r="H70" s="61">
        <f>+G66/Introduction!C$29</f>
        <v>20.970295137581122</v>
      </c>
      <c r="I70" s="62" t="s">
        <v>109</v>
      </c>
      <c r="J70" s="63"/>
      <c r="K70" s="17"/>
      <c r="L70" s="40"/>
      <c r="M70" s="64">
        <v>0</v>
      </c>
      <c r="N70" s="48" t="s">
        <v>110</v>
      </c>
      <c r="O70" s="49"/>
      <c r="P70" s="65">
        <f>O71+O76+O78+O80+O82</f>
        <v>0</v>
      </c>
      <c r="Q70" s="66" t="s">
        <v>111</v>
      </c>
    </row>
    <row r="71" spans="1:17" ht="23.25" x14ac:dyDescent="0.25">
      <c r="A71" s="50" t="s">
        <v>83</v>
      </c>
      <c r="B71" s="82">
        <f>D48</f>
        <v>184241.16497837257</v>
      </c>
      <c r="C71" s="52">
        <v>-0.19999999999999901</v>
      </c>
      <c r="D71" s="53">
        <f>B71+C71*B71</f>
        <v>147392.93198269824</v>
      </c>
      <c r="E71" s="54"/>
      <c r="F71" s="54"/>
      <c r="G71" s="40"/>
      <c r="H71" s="55"/>
      <c r="I71" s="56" t="s">
        <v>106</v>
      </c>
      <c r="J71" s="42"/>
      <c r="K71" s="17"/>
      <c r="L71" s="40"/>
      <c r="M71" s="57" t="s">
        <v>112</v>
      </c>
      <c r="N71" s="48"/>
      <c r="O71" s="67">
        <f>M70*Introduction!C$29</f>
        <v>0</v>
      </c>
      <c r="P71" s="68"/>
      <c r="Q71" s="69"/>
    </row>
    <row r="72" spans="1:17" ht="23.25" x14ac:dyDescent="0.35">
      <c r="A72" s="50" t="s">
        <v>85</v>
      </c>
      <c r="B72" s="82">
        <f>D49</f>
        <v>21406.243667382787</v>
      </c>
      <c r="C72" s="52">
        <v>-0.1</v>
      </c>
      <c r="D72" s="53">
        <f>B72+C72*B72</f>
        <v>19265.61930064451</v>
      </c>
      <c r="E72" s="54"/>
      <c r="F72" s="54"/>
      <c r="G72" s="40"/>
      <c r="H72" s="70">
        <f>(G66/Introduction!C$30)</f>
        <v>262.128689219764</v>
      </c>
      <c r="I72" s="71" t="s">
        <v>113</v>
      </c>
      <c r="J72" s="72"/>
      <c r="K72" s="17"/>
      <c r="L72" s="40"/>
      <c r="M72" s="73"/>
      <c r="N72" s="48" t="s">
        <v>114</v>
      </c>
      <c r="O72" s="49">
        <f>M72*Introduction!C$30</f>
        <v>0</v>
      </c>
      <c r="P72" s="166" t="s">
        <v>105</v>
      </c>
      <c r="Q72" s="166"/>
    </row>
    <row r="73" spans="1:17" ht="23.25" x14ac:dyDescent="0.3">
      <c r="A73" s="50" t="s">
        <v>87</v>
      </c>
      <c r="B73" s="82">
        <f>D50</f>
        <v>203295.58846766996</v>
      </c>
      <c r="C73" s="52">
        <v>-0.19999999999999901</v>
      </c>
      <c r="D73" s="53">
        <f>B73+C73*B73</f>
        <v>162636.47077413616</v>
      </c>
      <c r="E73" s="54"/>
      <c r="F73" s="54"/>
      <c r="G73" s="40"/>
      <c r="H73" s="55"/>
      <c r="I73" s="56" t="s">
        <v>106</v>
      </c>
      <c r="J73" s="42"/>
      <c r="K73" s="17"/>
      <c r="L73" s="40"/>
      <c r="M73" s="57" t="s">
        <v>115</v>
      </c>
      <c r="N73" s="48"/>
      <c r="O73" s="74"/>
      <c r="P73" s="167">
        <f>(M72+M74/10000)/$M$1</f>
        <v>0</v>
      </c>
      <c r="Q73" s="167"/>
    </row>
    <row r="74" spans="1:17" ht="27" customHeight="1" thickBot="1" x14ac:dyDescent="0.45">
      <c r="A74" s="75"/>
      <c r="B74" s="76">
        <f>SUM(B69:B73)</f>
        <v>578476.45259781415</v>
      </c>
      <c r="C74" s="77"/>
      <c r="D74" s="78">
        <f>SUM(D69:D73)</f>
        <v>465291.45520030218</v>
      </c>
      <c r="E74" s="54"/>
      <c r="F74" s="54"/>
      <c r="G74" s="79" t="s">
        <v>116</v>
      </c>
      <c r="H74" s="80">
        <f>(G66/Introduction!C$31)</f>
        <v>1572772.135318584</v>
      </c>
      <c r="I74" s="71" t="s">
        <v>117</v>
      </c>
      <c r="J74" s="72"/>
      <c r="K74" s="17"/>
      <c r="L74" s="79" t="s">
        <v>116</v>
      </c>
      <c r="M74" s="73"/>
      <c r="N74" s="48" t="s">
        <v>118</v>
      </c>
      <c r="O74" s="49">
        <f>M74*Introduction!C$31</f>
        <v>0</v>
      </c>
      <c r="P74" s="168" t="s">
        <v>119</v>
      </c>
      <c r="Q74" s="168"/>
    </row>
    <row r="75" spans="1:17" ht="23.25" x14ac:dyDescent="0.3">
      <c r="A75" s="96"/>
      <c r="B75" s="82"/>
      <c r="C75" s="52"/>
      <c r="D75" s="54"/>
      <c r="E75" s="54"/>
      <c r="F75" s="54"/>
      <c r="G75" s="40"/>
      <c r="H75" s="55"/>
      <c r="I75" s="56" t="s">
        <v>106</v>
      </c>
      <c r="J75" s="42"/>
      <c r="K75" s="17"/>
      <c r="L75" s="40"/>
      <c r="M75" s="57" t="s">
        <v>120</v>
      </c>
      <c r="N75" s="48"/>
      <c r="O75" s="74"/>
      <c r="P75" s="68"/>
      <c r="Q75" s="69"/>
    </row>
    <row r="76" spans="1:17" ht="23.25" x14ac:dyDescent="0.35">
      <c r="A76" s="96"/>
      <c r="B76" s="82"/>
      <c r="C76" s="52"/>
      <c r="D76" s="54"/>
      <c r="E76" s="54"/>
      <c r="F76" s="54"/>
      <c r="G76" s="135" t="s">
        <v>208</v>
      </c>
      <c r="H76" s="124">
        <f>(G66/Introduction!C$32)</f>
        <v>898726.93446776236</v>
      </c>
      <c r="I76" s="125" t="s">
        <v>200</v>
      </c>
      <c r="J76" s="126"/>
      <c r="K76" s="17"/>
      <c r="L76" s="135" t="s">
        <v>208</v>
      </c>
      <c r="M76" s="127"/>
      <c r="N76" s="48" t="s">
        <v>118</v>
      </c>
      <c r="O76" s="123">
        <f>M76*Introduction!C$32</f>
        <v>0</v>
      </c>
      <c r="P76" s="68"/>
      <c r="Q76" s="69"/>
    </row>
    <row r="77" spans="1:17" ht="23.25" x14ac:dyDescent="0.3">
      <c r="A77" s="96"/>
      <c r="B77" s="82"/>
      <c r="C77" s="52"/>
      <c r="D77" s="54"/>
      <c r="E77" s="54"/>
      <c r="F77" s="54"/>
      <c r="G77" s="40"/>
      <c r="H77" s="55"/>
      <c r="I77" s="56" t="s">
        <v>106</v>
      </c>
      <c r="J77" s="42"/>
      <c r="K77" s="17"/>
      <c r="L77" s="40"/>
      <c r="M77" s="57" t="s">
        <v>201</v>
      </c>
      <c r="N77" s="48"/>
      <c r="O77" s="74"/>
      <c r="P77" s="68"/>
      <c r="Q77" s="69"/>
    </row>
    <row r="78" spans="1:17" ht="23.25" x14ac:dyDescent="0.3">
      <c r="A78" s="96"/>
      <c r="B78" s="82"/>
      <c r="C78" s="52"/>
      <c r="D78" s="54"/>
      <c r="E78" s="54"/>
      <c r="F78" s="54"/>
      <c r="G78" s="40"/>
      <c r="H78" s="85">
        <f>G66/Introduction!C$33</f>
        <v>2246.8173361694057</v>
      </c>
      <c r="I78" s="86" t="s">
        <v>202</v>
      </c>
      <c r="J78" s="87"/>
      <c r="K78" s="17"/>
      <c r="L78" s="40"/>
      <c r="M78" s="88"/>
      <c r="N78" s="48" t="s">
        <v>110</v>
      </c>
      <c r="O78" s="67">
        <f>M78*Introduction!C$33</f>
        <v>0</v>
      </c>
      <c r="P78" s="68"/>
      <c r="Q78" s="69"/>
    </row>
    <row r="79" spans="1:17" ht="23.25" x14ac:dyDescent="0.35">
      <c r="A79" s="96"/>
      <c r="B79" s="82"/>
      <c r="C79" s="52"/>
      <c r="D79" s="54"/>
      <c r="E79" s="54"/>
      <c r="F79" s="54"/>
      <c r="G79" s="40"/>
      <c r="H79" s="165" t="s">
        <v>106</v>
      </c>
      <c r="I79" s="165"/>
      <c r="J79" s="165"/>
      <c r="K79" s="17"/>
      <c r="L79" s="40"/>
      <c r="M79" s="89" t="s">
        <v>121</v>
      </c>
      <c r="N79" s="17"/>
      <c r="O79" s="17"/>
      <c r="P79" s="17"/>
      <c r="Q79" s="42"/>
    </row>
    <row r="80" spans="1:17" ht="21" x14ac:dyDescent="0.35">
      <c r="A80" s="17"/>
      <c r="E80" s="54"/>
      <c r="F80" s="54"/>
      <c r="G80" s="133" t="s">
        <v>207</v>
      </c>
      <c r="H80" s="130">
        <f>G66/Introduction!C$34</f>
        <v>209.70295137581121</v>
      </c>
      <c r="I80" s="131" t="s">
        <v>203</v>
      </c>
      <c r="J80" s="132"/>
      <c r="K80" s="17"/>
      <c r="L80" s="133" t="s">
        <v>207</v>
      </c>
      <c r="M80" s="137"/>
      <c r="N80" s="17" t="s">
        <v>104</v>
      </c>
      <c r="O80" s="67">
        <f>M80*Introduction!C$34</f>
        <v>0</v>
      </c>
      <c r="P80" s="17"/>
      <c r="Q80" s="42"/>
    </row>
    <row r="81" spans="2:17" ht="23.25" x14ac:dyDescent="0.35">
      <c r="E81" s="54"/>
      <c r="F81" s="54"/>
      <c r="G81" s="40"/>
      <c r="H81" s="165" t="s">
        <v>106</v>
      </c>
      <c r="I81" s="165"/>
      <c r="J81" s="165"/>
      <c r="K81" s="17"/>
      <c r="L81" s="40"/>
      <c r="M81" s="57" t="s">
        <v>210</v>
      </c>
      <c r="N81" s="17"/>
      <c r="O81" s="17"/>
      <c r="P81" s="17"/>
      <c r="Q81" s="42"/>
    </row>
    <row r="82" spans="2:17" ht="21" x14ac:dyDescent="0.35">
      <c r="E82" s="54"/>
      <c r="F82" s="54"/>
      <c r="G82" s="133" t="s">
        <v>207</v>
      </c>
      <c r="H82" s="130">
        <f>G66/Introduction!C$35</f>
        <v>209702.95137581122</v>
      </c>
      <c r="I82" s="131" t="s">
        <v>213</v>
      </c>
      <c r="J82" s="132"/>
      <c r="K82" s="17"/>
      <c r="L82" s="133" t="s">
        <v>207</v>
      </c>
      <c r="M82" s="137"/>
      <c r="N82" s="17" t="s">
        <v>214</v>
      </c>
      <c r="O82" s="67">
        <f>M82*Introduction!C$35</f>
        <v>0</v>
      </c>
      <c r="P82" s="17"/>
      <c r="Q82" s="42"/>
    </row>
    <row r="83" spans="2:17" ht="15.75" x14ac:dyDescent="0.25">
      <c r="E83" s="54"/>
      <c r="F83" s="54"/>
      <c r="G83" s="40"/>
      <c r="H83" s="128"/>
      <c r="I83" s="128"/>
      <c r="J83" s="129"/>
      <c r="K83" s="17"/>
      <c r="L83" s="40"/>
      <c r="M83" s="57" t="s">
        <v>211</v>
      </c>
      <c r="N83" s="17"/>
      <c r="O83" s="17"/>
      <c r="P83" s="17"/>
      <c r="Q83" s="42"/>
    </row>
    <row r="84" spans="2:17" ht="23.25" x14ac:dyDescent="0.35">
      <c r="E84" s="90"/>
      <c r="F84" s="90"/>
      <c r="G84" s="40"/>
      <c r="H84" s="17"/>
      <c r="I84" s="41"/>
      <c r="J84" s="42"/>
      <c r="K84" s="17"/>
      <c r="L84" s="40"/>
      <c r="M84" s="17"/>
      <c r="N84" s="91" t="s">
        <v>122</v>
      </c>
      <c r="O84" s="92">
        <f>(P17+P23+P24+P46+P47+P69+P70)/D74</f>
        <v>0.32396259688821272</v>
      </c>
      <c r="P84" s="91" t="s">
        <v>123</v>
      </c>
      <c r="Q84" s="42"/>
    </row>
    <row r="85" spans="2:17" ht="15.75" thickBot="1" x14ac:dyDescent="0.3">
      <c r="B85" s="17"/>
      <c r="C85" s="17"/>
      <c r="D85" s="17"/>
      <c r="E85" s="17"/>
      <c r="F85" s="17"/>
      <c r="G85" s="93"/>
      <c r="H85" s="77"/>
      <c r="I85" s="94"/>
      <c r="J85" s="95"/>
      <c r="K85" s="17"/>
      <c r="L85" s="93"/>
      <c r="M85" s="77"/>
      <c r="N85" s="77"/>
      <c r="O85" s="77"/>
      <c r="P85" s="77"/>
      <c r="Q85" s="95"/>
    </row>
  </sheetData>
  <mergeCells count="34">
    <mergeCell ref="A1:B1"/>
    <mergeCell ref="C1:H1"/>
    <mergeCell ref="A15:I15"/>
    <mergeCell ref="A20:D21"/>
    <mergeCell ref="G20:H20"/>
    <mergeCell ref="A16:I17"/>
    <mergeCell ref="L20:Q20"/>
    <mergeCell ref="P21:Q21"/>
    <mergeCell ref="P22:Q22"/>
    <mergeCell ref="P26:Q26"/>
    <mergeCell ref="P27:Q27"/>
    <mergeCell ref="H33:J33"/>
    <mergeCell ref="A43:D44"/>
    <mergeCell ref="G43:H43"/>
    <mergeCell ref="L43:Q43"/>
    <mergeCell ref="P44:Q44"/>
    <mergeCell ref="H35:J35"/>
    <mergeCell ref="P45:Q45"/>
    <mergeCell ref="P49:Q49"/>
    <mergeCell ref="P50:Q50"/>
    <mergeCell ref="P51:Q51"/>
    <mergeCell ref="P28:Q28"/>
    <mergeCell ref="A66:D67"/>
    <mergeCell ref="G66:H66"/>
    <mergeCell ref="L66:Q66"/>
    <mergeCell ref="P67:Q67"/>
    <mergeCell ref="P68:Q68"/>
    <mergeCell ref="H81:J81"/>
    <mergeCell ref="P72:Q72"/>
    <mergeCell ref="P73:Q73"/>
    <mergeCell ref="P74:Q74"/>
    <mergeCell ref="H56:J56"/>
    <mergeCell ref="H79:J79"/>
    <mergeCell ref="H58:J58"/>
  </mergeCells>
  <conditionalFormatting sqref="C23:C27 C29:C31">
    <cfRule type="colorScale" priority="2">
      <colorScale>
        <cfvo type="min"/>
        <cfvo type="percentile" val="50"/>
        <cfvo type="max"/>
        <color rgb="FF63BE7B"/>
        <color rgb="FFFFEB84"/>
        <color rgb="FFF8696B"/>
      </colorScale>
    </cfRule>
  </conditionalFormatting>
  <conditionalFormatting sqref="C46:C50 C52:C56">
    <cfRule type="colorScale" priority="3">
      <colorScale>
        <cfvo type="min"/>
        <cfvo type="percentile" val="50"/>
        <cfvo type="max"/>
        <color rgb="FF63BE7B"/>
        <color rgb="FFFFEB84"/>
        <color rgb="FFF8696B"/>
      </colorScale>
    </cfRule>
  </conditionalFormatting>
  <conditionalFormatting sqref="C69:C73 C75:C79">
    <cfRule type="colorScale" priority="4">
      <colorScale>
        <cfvo type="min"/>
        <cfvo type="percentile" val="50"/>
        <cfvo type="max"/>
        <color rgb="FF63BE7B"/>
        <color rgb="FFFFEB84"/>
        <color rgb="FFF8696B"/>
      </colorScale>
    </cfRule>
  </conditionalFormatting>
  <pageMargins left="0.25" right="0.25" top="0.75" bottom="0.75" header="0.51180555555555496" footer="0.51180555555555496"/>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9A13D1-A369-4A31-BBE3-3756AE7887E6}">
          <x14:formula1>
            <xm:f>Données!$A$3:$A$168</xm:f>
          </x14:formula1>
          <xm:sqref>C1:H1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260-6010-43FF-A1BC-AE65543FC3B6}">
  <dimension ref="A1:L26"/>
  <sheetViews>
    <sheetView workbookViewId="0">
      <selection activeCell="I26" sqref="I26"/>
    </sheetView>
  </sheetViews>
  <sheetFormatPr baseColWidth="10" defaultRowHeight="15" x14ac:dyDescent="0.25"/>
  <cols>
    <col min="1" max="1" width="61.140625" customWidth="1"/>
    <col min="8" max="8" width="19.7109375" customWidth="1"/>
  </cols>
  <sheetData>
    <row r="1" spans="1:12" x14ac:dyDescent="0.25">
      <c r="A1" t="s">
        <v>216</v>
      </c>
      <c r="B1">
        <v>2018</v>
      </c>
      <c r="C1">
        <v>2030</v>
      </c>
      <c r="D1">
        <v>2040</v>
      </c>
      <c r="E1">
        <v>2050</v>
      </c>
    </row>
    <row r="2" spans="1:12" x14ac:dyDescent="0.25">
      <c r="A2" t="str" cm="1">
        <f t="array" ref="A2:B2">'Orientation TEPOS'!A6:B6</f>
        <v xml:space="preserve">🏭 Industrie </v>
      </c>
      <c r="B2" s="138">
        <v>101216.7223058532</v>
      </c>
      <c r="C2" s="82">
        <f>'Orientation TEPOS'!D23</f>
        <v>93119.384521384942</v>
      </c>
      <c r="D2" s="82">
        <f>'Orientation TEPOS'!D46</f>
        <v>88463.41529531579</v>
      </c>
      <c r="E2" s="82">
        <f>'Orientation TEPOS'!D69</f>
        <v>75193.903001018509</v>
      </c>
    </row>
    <row r="3" spans="1:12" x14ac:dyDescent="0.25">
      <c r="A3" t="str" cm="1">
        <f t="array" ref="A3:B3">'Orientation TEPOS'!A7:B7</f>
        <v>🏘️ Tertiaire</v>
      </c>
      <c r="B3" s="138">
        <v>95782.183588224201</v>
      </c>
      <c r="C3" s="82">
        <f>'Orientation TEPOS'!D24</f>
        <v>88119.60890116627</v>
      </c>
      <c r="D3" s="82">
        <f>'Orientation TEPOS'!D47</f>
        <v>81070.04018907297</v>
      </c>
      <c r="E3" s="82">
        <f>'Orientation TEPOS'!D70</f>
        <v>60802.530141804804</v>
      </c>
    </row>
    <row r="4" spans="1:12" x14ac:dyDescent="0.25">
      <c r="A4" t="str" cm="1">
        <f t="array" ref="A4:B4">'Orientation TEPOS'!A8:B8</f>
        <v>🏠 Résidentiel</v>
      </c>
      <c r="B4" s="138">
        <v>213637.71449254706</v>
      </c>
      <c r="C4" s="82">
        <f>'Orientation TEPOS'!D25</f>
        <v>209364.96020269612</v>
      </c>
      <c r="D4" s="82">
        <f>'Orientation TEPOS'!D48</f>
        <v>184241.16497837257</v>
      </c>
      <c r="E4" s="82">
        <f>'Orientation TEPOS'!D71</f>
        <v>147392.93198269824</v>
      </c>
    </row>
    <row r="5" spans="1:12" x14ac:dyDescent="0.25">
      <c r="A5" t="str" cm="1">
        <f t="array" ref="A5:B5">'Orientation TEPOS'!A9:B9</f>
        <v>🐄 Agriculture</v>
      </c>
      <c r="B5" s="138">
        <v>25302.888495724335</v>
      </c>
      <c r="C5" s="82">
        <f>'Orientation TEPOS'!D26</f>
        <v>22772.599646151903</v>
      </c>
      <c r="D5" s="82">
        <f>'Orientation TEPOS'!D49</f>
        <v>21406.243667382787</v>
      </c>
      <c r="E5" s="82">
        <f>'Orientation TEPOS'!D72</f>
        <v>19265.61930064451</v>
      </c>
    </row>
    <row r="6" spans="1:12" x14ac:dyDescent="0.25">
      <c r="A6" t="str" cm="1">
        <f t="array" ref="A6:B6">'Orientation TEPOS'!A10:B10</f>
        <v>🚗 Transport routier</v>
      </c>
      <c r="B6" s="138">
        <v>237772.61809084157</v>
      </c>
      <c r="C6" s="82">
        <f>'Orientation TEPOS'!D27</f>
        <v>225883.98718629972</v>
      </c>
      <c r="D6" s="82">
        <f>'Orientation TEPOS'!D50</f>
        <v>203295.58846766996</v>
      </c>
      <c r="E6" s="82">
        <f>'Orientation TEPOS'!D73</f>
        <v>162636.47077413616</v>
      </c>
    </row>
    <row r="7" spans="1:12" x14ac:dyDescent="0.25">
      <c r="A7" t="str" cm="1">
        <f t="array" ref="A7:B7">'Orientation TEPOS'!A11:B11</f>
        <v>Consommation annuelle</v>
      </c>
      <c r="B7" s="138">
        <v>673712.12697319034</v>
      </c>
      <c r="C7" s="82">
        <f>'Orientation TEPOS'!D28</f>
        <v>639260.54045769898</v>
      </c>
      <c r="D7" s="82">
        <f>'Orientation TEPOS'!D51</f>
        <v>578476.45259781415</v>
      </c>
      <c r="E7" s="82">
        <f>'Orientation TEPOS'!D74</f>
        <v>465291.45520030218</v>
      </c>
    </row>
    <row r="8" spans="1:12" x14ac:dyDescent="0.25">
      <c r="B8">
        <v>2018</v>
      </c>
      <c r="C8">
        <v>2030</v>
      </c>
      <c r="D8">
        <v>2040</v>
      </c>
      <c r="E8">
        <v>2050</v>
      </c>
      <c r="H8" t="s">
        <v>219</v>
      </c>
      <c r="I8">
        <v>2018</v>
      </c>
      <c r="J8">
        <v>2030</v>
      </c>
      <c r="K8">
        <v>2040</v>
      </c>
      <c r="L8">
        <v>2050</v>
      </c>
    </row>
    <row r="9" spans="1:12" x14ac:dyDescent="0.25">
      <c r="H9" t="s">
        <v>220</v>
      </c>
      <c r="I9" s="139">
        <f>B7</f>
        <v>673712.12697319034</v>
      </c>
      <c r="J9" s="139">
        <f t="shared" ref="J9:L9" si="0">C7</f>
        <v>639260.54045769898</v>
      </c>
      <c r="K9" s="139">
        <f t="shared" si="0"/>
        <v>578476.45259781415</v>
      </c>
      <c r="L9" s="139">
        <f t="shared" si="0"/>
        <v>465291.45520030218</v>
      </c>
    </row>
    <row r="10" spans="1:12" x14ac:dyDescent="0.25">
      <c r="A10" t="s">
        <v>217</v>
      </c>
      <c r="H10" t="s">
        <v>221</v>
      </c>
      <c r="I10" s="82">
        <f>B22</f>
        <v>150737.02813658537</v>
      </c>
      <c r="J10" s="82">
        <f t="shared" ref="J10:L10" si="1">C22</f>
        <v>150737.02813658537</v>
      </c>
      <c r="K10" s="82">
        <f t="shared" si="1"/>
        <v>150737.02813658537</v>
      </c>
      <c r="L10" s="82">
        <f t="shared" si="1"/>
        <v>150737.02813658537</v>
      </c>
    </row>
    <row r="11" spans="1:12" x14ac:dyDescent="0.25">
      <c r="A11" t="str">
        <f>'Orientation TEPOS'!K6</f>
        <v xml:space="preserve">🌬️ Éolien terrestre </v>
      </c>
      <c r="B11" s="82">
        <f>'Orientation TEPOS'!P6</f>
        <v>21518.552646341464</v>
      </c>
      <c r="C11" s="82">
        <f>B11+'Orientation TEPOS'!O22</f>
        <v>21518.552646341464</v>
      </c>
      <c r="D11" s="82">
        <f>C11+'Orientation TEPOS'!O45</f>
        <v>21518.552646341464</v>
      </c>
      <c r="E11" s="82">
        <f>D11+'Orientation TEPOS'!O68</f>
        <v>21518.552646341464</v>
      </c>
      <c r="H11" s="82"/>
    </row>
    <row r="12" spans="1:12" x14ac:dyDescent="0.25">
      <c r="A12" t="str">
        <f>'Orientation TEPOS'!K7</f>
        <v>🌿 Méthanisation : Biométhane injecté</v>
      </c>
      <c r="B12" s="82">
        <f>'Orientation TEPOS'!P7</f>
        <v>1922.9176932926828</v>
      </c>
      <c r="C12" s="82">
        <f>B12+'Orientation TEPOS'!O24+'Orientation TEPOS'!O25</f>
        <v>1922.9176932926828</v>
      </c>
      <c r="D12" s="82">
        <f>C12+'Orientation TEPOS'!O47+'Orientation TEPOS'!O48</f>
        <v>1922.9176932926828</v>
      </c>
      <c r="E12" s="82">
        <f>D12+'Orientation TEPOS'!O70+'Orientation TEPOS'!O71</f>
        <v>1922.9176932926828</v>
      </c>
      <c r="H12" s="82"/>
    </row>
    <row r="13" spans="1:12" x14ac:dyDescent="0.25">
      <c r="A13" t="str">
        <f>'Orientation TEPOS'!K8</f>
        <v xml:space="preserve">💧 Hydraulique </v>
      </c>
      <c r="B13" s="82">
        <f>'Orientation TEPOS'!P8</f>
        <v>63252.877665853681</v>
      </c>
      <c r="C13" s="82">
        <f>B13</f>
        <v>63252.877665853681</v>
      </c>
      <c r="D13" s="82">
        <f t="shared" ref="D13:E13" si="2">C13</f>
        <v>63252.877665853681</v>
      </c>
      <c r="E13" s="82">
        <f t="shared" si="2"/>
        <v>63252.877665853681</v>
      </c>
      <c r="H13" s="82"/>
    </row>
    <row r="14" spans="1:12" x14ac:dyDescent="0.25">
      <c r="A14" t="str">
        <f>'Orientation TEPOS'!K9</f>
        <v>☀️ Solaire photovoltaïque</v>
      </c>
      <c r="B14" s="82">
        <f>'Orientation TEPOS'!P9</f>
        <v>16614.853487195131</v>
      </c>
      <c r="C14" s="82">
        <f>B14+'Orientation TEPOS'!O26+'Orientation TEPOS'!O28</f>
        <v>16614.853487195131</v>
      </c>
      <c r="D14" s="82">
        <f>C14+'Orientation TEPOS'!O49+'Orientation TEPOS'!O51</f>
        <v>16614.853487195131</v>
      </c>
      <c r="E14" s="82">
        <f>D14+'Orientation TEPOS'!O72+'Orientation TEPOS'!O74</f>
        <v>16614.853487195131</v>
      </c>
      <c r="H14" s="82"/>
    </row>
    <row r="15" spans="1:12" x14ac:dyDescent="0.25">
      <c r="A15" t="str">
        <f>'Orientation TEPOS'!K10</f>
        <v>☀️ Solaire thermique</v>
      </c>
      <c r="B15" s="82">
        <f>'Orientation TEPOS'!P10</f>
        <v>0</v>
      </c>
      <c r="C15" s="82">
        <f>B15+'Orientation TEPOS'!O30</f>
        <v>0</v>
      </c>
      <c r="D15" s="82">
        <f>C15+'Orientation TEPOS'!O53</f>
        <v>0</v>
      </c>
      <c r="E15" s="82">
        <f>D15+'Orientation TEPOS'!O76</f>
        <v>0</v>
      </c>
      <c r="H15" s="82"/>
    </row>
    <row r="16" spans="1:12" x14ac:dyDescent="0.25">
      <c r="A16" t="str">
        <f>'Orientation TEPOS'!K11</f>
        <v>🔥 Bois énergie chauffage urbain (chaleur)</v>
      </c>
      <c r="B16" s="82">
        <f>'Orientation TEPOS'!P11</f>
        <v>0</v>
      </c>
      <c r="C16" s="82">
        <f>B16</f>
        <v>0</v>
      </c>
      <c r="D16" s="82">
        <f>C16</f>
        <v>0</v>
      </c>
      <c r="E16" s="82">
        <f>D16</f>
        <v>0</v>
      </c>
      <c r="H16" s="82"/>
    </row>
    <row r="17" spans="1:8" x14ac:dyDescent="0.25">
      <c r="A17" t="str">
        <f>'Orientation TEPOS'!K12</f>
        <v>🔥 Bois énergie chaufferies agricoles et industricelles (chaleur)</v>
      </c>
      <c r="B17" s="82">
        <f>'Orientation TEPOS'!P12</f>
        <v>0</v>
      </c>
      <c r="C17" s="82">
        <f t="shared" ref="C17:E19" si="3">B17</f>
        <v>0</v>
      </c>
      <c r="D17" s="82">
        <f t="shared" si="3"/>
        <v>0</v>
      </c>
      <c r="E17" s="82">
        <f t="shared" si="3"/>
        <v>0</v>
      </c>
      <c r="H17" s="82"/>
    </row>
    <row r="18" spans="1:8" x14ac:dyDescent="0.25">
      <c r="A18" t="str">
        <f>'Orientation TEPOS'!K13</f>
        <v>🔥 Bois énergie chaufferies collectives (chaleur)</v>
      </c>
      <c r="B18" s="82">
        <f>'Orientation TEPOS'!P13</f>
        <v>6574.1544085365877</v>
      </c>
      <c r="C18" s="82">
        <f t="shared" si="3"/>
        <v>6574.1544085365877</v>
      </c>
      <c r="D18" s="82">
        <f t="shared" si="3"/>
        <v>6574.1544085365877</v>
      </c>
      <c r="E18" s="82">
        <f t="shared" si="3"/>
        <v>6574.1544085365877</v>
      </c>
      <c r="H18" s="82"/>
    </row>
    <row r="19" spans="1:8" x14ac:dyDescent="0.25">
      <c r="A19" t="str">
        <f>'Orientation TEPOS'!K14</f>
        <v>🔥 Bois énergie bois des ménages</v>
      </c>
      <c r="B19" s="82">
        <f>'Orientation TEPOS'!P14</f>
        <v>40853.672235365841</v>
      </c>
      <c r="C19" s="82">
        <f t="shared" si="3"/>
        <v>40853.672235365841</v>
      </c>
      <c r="D19" s="82">
        <f t="shared" si="3"/>
        <v>40853.672235365841</v>
      </c>
      <c r="E19" s="82">
        <f t="shared" si="3"/>
        <v>40853.672235365841</v>
      </c>
      <c r="H19" s="82"/>
    </row>
    <row r="20" spans="1:8" x14ac:dyDescent="0.25">
      <c r="A20" t="str">
        <f>'Orientation TEPOS'!K15</f>
        <v>🔥 Autre biomasse</v>
      </c>
      <c r="B20" s="82">
        <f>'Orientation TEPOS'!P15</f>
        <v>0</v>
      </c>
      <c r="C20" s="82">
        <f>B20+'Orientation TEPOS'!O32</f>
        <v>0</v>
      </c>
      <c r="D20" s="82">
        <f>C20+'Orientation TEPOS'!O55</f>
        <v>0</v>
      </c>
      <c r="E20" s="82">
        <f>D20+'Orientation TEPOS'!O78</f>
        <v>0</v>
      </c>
      <c r="H20" s="82"/>
    </row>
    <row r="21" spans="1:8" x14ac:dyDescent="0.25">
      <c r="A21" t="str">
        <f>'Orientation TEPOS'!K16</f>
        <v>🌏 Géothermie profonde</v>
      </c>
      <c r="B21" s="82">
        <f>'Orientation TEPOS'!P16</f>
        <v>0</v>
      </c>
      <c r="C21" s="82">
        <f>B21+'Orientation TEPOS'!O34+'Orientation TEPOS'!O36</f>
        <v>0</v>
      </c>
      <c r="D21" s="82">
        <f>C21+'Orientation TEPOS'!O57+'Orientation TEPOS'!O59</f>
        <v>0</v>
      </c>
      <c r="E21" s="82">
        <f>D21+'Orientation TEPOS'!O80+'Orientation TEPOS'!O82</f>
        <v>0</v>
      </c>
      <c r="H21" s="82"/>
    </row>
    <row r="22" spans="1:8" x14ac:dyDescent="0.25">
      <c r="A22" t="str">
        <f>'Orientation TEPOS'!K17</f>
        <v>Production énergie renouvelable annuelle</v>
      </c>
      <c r="B22" s="82">
        <f>'Orientation TEPOS'!P17</f>
        <v>150737.02813658537</v>
      </c>
      <c r="C22" s="82">
        <f>SUM(C11:C21)</f>
        <v>150737.02813658537</v>
      </c>
      <c r="D22" s="82">
        <f>SUM(D11:D21)</f>
        <v>150737.02813658537</v>
      </c>
      <c r="E22" s="82">
        <f>SUM(E11:E21)</f>
        <v>150737.02813658537</v>
      </c>
      <c r="G22" s="82"/>
      <c r="H22" s="82"/>
    </row>
    <row r="24" spans="1:8" x14ac:dyDescent="0.25">
      <c r="A24" t="s">
        <v>218</v>
      </c>
      <c r="B24" s="140">
        <f>B22/B7</f>
        <v>0.22374100465403052</v>
      </c>
      <c r="C24" s="140">
        <f t="shared" ref="C24:E24" si="4">C22/C7</f>
        <v>0.23579904999088538</v>
      </c>
      <c r="D24" s="140">
        <f t="shared" si="4"/>
        <v>0.26057591015097953</v>
      </c>
      <c r="E24" s="140">
        <f t="shared" si="4"/>
        <v>0.32396259688821272</v>
      </c>
    </row>
    <row r="26" spans="1:8" x14ac:dyDescent="0.25">
      <c r="E26" s="8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0"/>
  <sheetViews>
    <sheetView zoomScale="110" zoomScaleNormal="110" workbookViewId="0">
      <pane ySplit="3615" topLeftCell="A213" activePane="bottomLeft"/>
      <selection activeCell="D68" sqref="D3:D68"/>
      <selection pane="bottomLeft" activeCell="U168" sqref="U3:U168"/>
    </sheetView>
  </sheetViews>
  <sheetFormatPr baseColWidth="10" defaultColWidth="10.7109375" defaultRowHeight="15" x14ac:dyDescent="0.25"/>
  <cols>
    <col min="1" max="1" width="16.42578125" customWidth="1"/>
    <col min="2" max="2" width="12" customWidth="1"/>
  </cols>
  <sheetData>
    <row r="1" spans="1:37" ht="30" x14ac:dyDescent="0.25">
      <c r="A1" t="s">
        <v>127</v>
      </c>
      <c r="B1" s="98" t="s">
        <v>128</v>
      </c>
      <c r="C1" s="98" t="s">
        <v>129</v>
      </c>
      <c r="D1" s="98" t="s">
        <v>130</v>
      </c>
      <c r="E1" s="98" t="s">
        <v>131</v>
      </c>
      <c r="F1" s="99" t="s">
        <v>132</v>
      </c>
      <c r="G1" s="99" t="s">
        <v>133</v>
      </c>
      <c r="H1" s="99" t="s">
        <v>134</v>
      </c>
      <c r="I1" s="99" t="s">
        <v>135</v>
      </c>
      <c r="J1" s="99" t="s">
        <v>136</v>
      </c>
      <c r="K1" s="99" t="s">
        <v>137</v>
      </c>
      <c r="L1" s="99" t="s">
        <v>138</v>
      </c>
      <c r="M1" s="100" t="s">
        <v>139</v>
      </c>
      <c r="N1" s="101" t="s">
        <v>140</v>
      </c>
      <c r="O1" s="101" t="s">
        <v>141</v>
      </c>
      <c r="P1" s="101" t="s">
        <v>142</v>
      </c>
      <c r="Q1" s="101" t="s">
        <v>143</v>
      </c>
      <c r="R1" s="101" t="s">
        <v>144</v>
      </c>
      <c r="S1" s="101" t="s">
        <v>145</v>
      </c>
      <c r="T1" s="101" t="s">
        <v>146</v>
      </c>
      <c r="U1" s="101" t="s">
        <v>147</v>
      </c>
      <c r="V1" s="102" t="s">
        <v>148</v>
      </c>
      <c r="W1" s="103" t="s">
        <v>149</v>
      </c>
      <c r="X1" s="103" t="s">
        <v>150</v>
      </c>
      <c r="Y1" s="103" t="s">
        <v>151</v>
      </c>
      <c r="Z1" s="103" t="s">
        <v>152</v>
      </c>
      <c r="AA1" s="103" t="s">
        <v>153</v>
      </c>
      <c r="AB1" s="103" t="s">
        <v>154</v>
      </c>
      <c r="AC1" s="103" t="s">
        <v>155</v>
      </c>
      <c r="AD1" s="103" t="s">
        <v>156</v>
      </c>
      <c r="AE1" s="103" t="s">
        <v>157</v>
      </c>
      <c r="AF1" s="103" t="s">
        <v>158</v>
      </c>
      <c r="AG1" s="103" t="s">
        <v>159</v>
      </c>
      <c r="AH1" s="103" t="s">
        <v>160</v>
      </c>
      <c r="AI1" s="104" t="s">
        <v>161</v>
      </c>
      <c r="AJ1" s="104" t="s">
        <v>162</v>
      </c>
      <c r="AK1" s="104" t="s">
        <v>163</v>
      </c>
    </row>
    <row r="2" spans="1:37" ht="120" x14ac:dyDescent="0.25">
      <c r="B2" s="98" t="s">
        <v>164</v>
      </c>
      <c r="C2" s="98" t="s">
        <v>165</v>
      </c>
      <c r="D2" s="98" t="s">
        <v>166</v>
      </c>
      <c r="E2" s="98" t="s">
        <v>167</v>
      </c>
      <c r="F2" s="99" t="s">
        <v>168</v>
      </c>
      <c r="G2" s="99" t="s">
        <v>169</v>
      </c>
      <c r="H2" s="99" t="s">
        <v>170</v>
      </c>
      <c r="I2" s="99" t="s">
        <v>171</v>
      </c>
      <c r="J2" s="99" t="s">
        <v>172</v>
      </c>
      <c r="K2" s="99" t="s">
        <v>173</v>
      </c>
      <c r="L2" s="99" t="s">
        <v>174</v>
      </c>
      <c r="M2" s="100"/>
      <c r="N2" s="101" t="s">
        <v>175</v>
      </c>
      <c r="O2" s="101" t="s">
        <v>176</v>
      </c>
      <c r="P2" s="101" t="s">
        <v>177</v>
      </c>
      <c r="Q2" s="101" t="s">
        <v>178</v>
      </c>
      <c r="R2" s="101" t="s">
        <v>179</v>
      </c>
      <c r="S2" s="101" t="s">
        <v>180</v>
      </c>
      <c r="T2" s="101" t="s">
        <v>181</v>
      </c>
      <c r="U2" s="101" t="s">
        <v>182</v>
      </c>
      <c r="V2" s="102" t="s">
        <v>183</v>
      </c>
      <c r="W2" s="103" t="s">
        <v>184</v>
      </c>
      <c r="X2" s="103" t="s">
        <v>185</v>
      </c>
      <c r="Y2" s="103" t="s">
        <v>222</v>
      </c>
      <c r="Z2" s="103" t="s">
        <v>186</v>
      </c>
      <c r="AA2" s="103" t="s">
        <v>187</v>
      </c>
      <c r="AB2" s="103" t="s">
        <v>188</v>
      </c>
      <c r="AC2" s="103" t="s">
        <v>189</v>
      </c>
      <c r="AD2" s="103" t="s">
        <v>190</v>
      </c>
      <c r="AE2" s="103" t="s">
        <v>191</v>
      </c>
      <c r="AF2" s="103" t="s">
        <v>192</v>
      </c>
      <c r="AG2" s="103" t="s">
        <v>193</v>
      </c>
      <c r="AH2" s="103" t="s">
        <v>194</v>
      </c>
      <c r="AI2" s="104" t="s">
        <v>195</v>
      </c>
      <c r="AJ2" s="104" t="s">
        <v>196</v>
      </c>
      <c r="AK2" s="97" t="s">
        <v>197</v>
      </c>
    </row>
    <row r="3" spans="1:37" x14ac:dyDescent="0.25">
      <c r="A3" t="s">
        <v>223</v>
      </c>
      <c r="B3">
        <v>131290</v>
      </c>
      <c r="C3">
        <v>92482.244552002594</v>
      </c>
      <c r="D3">
        <v>2018</v>
      </c>
      <c r="E3">
        <v>2348049.8274308499</v>
      </c>
      <c r="F3">
        <v>398762.36598914198</v>
      </c>
      <c r="H3">
        <v>274060.16096854402</v>
      </c>
      <c r="I3">
        <v>851740.987080778</v>
      </c>
      <c r="J3">
        <v>19488.692121431301</v>
      </c>
      <c r="L3">
        <v>803997.62127095403</v>
      </c>
      <c r="N3" s="141"/>
      <c r="O3">
        <v>949233.45098639803</v>
      </c>
      <c r="P3">
        <v>477134.32948648703</v>
      </c>
      <c r="Q3">
        <v>670503.53932274296</v>
      </c>
      <c r="R3">
        <v>243060.159453689</v>
      </c>
      <c r="U3">
        <v>2021</v>
      </c>
      <c r="V3">
        <v>211591.99170000001</v>
      </c>
      <c r="W3">
        <v>0</v>
      </c>
      <c r="Z3">
        <v>0</v>
      </c>
      <c r="AA3">
        <v>45816.675600000002</v>
      </c>
      <c r="AC3" s="141"/>
      <c r="AD3" s="141"/>
      <c r="AE3" s="141"/>
      <c r="AF3" s="141"/>
      <c r="AG3">
        <v>11899.008</v>
      </c>
      <c r="AI3">
        <v>153876.30809999999</v>
      </c>
      <c r="AK3">
        <v>200066918</v>
      </c>
    </row>
    <row r="4" spans="1:37" s="1" customFormat="1" x14ac:dyDescent="0.25">
      <c r="A4" t="s">
        <v>224</v>
      </c>
      <c r="B4">
        <v>113933</v>
      </c>
      <c r="C4">
        <v>109377.115185002</v>
      </c>
      <c r="D4">
        <v>2018</v>
      </c>
      <c r="E4">
        <v>2053616.05503782</v>
      </c>
      <c r="F4">
        <v>92718.616590899706</v>
      </c>
      <c r="G4"/>
      <c r="H4">
        <v>320107.53008355398</v>
      </c>
      <c r="I4">
        <v>653734.59027211403</v>
      </c>
      <c r="J4">
        <v>63153.1977649623</v>
      </c>
      <c r="K4"/>
      <c r="L4">
        <v>923902.12032628804</v>
      </c>
      <c r="M4"/>
      <c r="N4" s="141"/>
      <c r="O4">
        <v>1007653.7842524101</v>
      </c>
      <c r="P4">
        <v>304265.09899999999</v>
      </c>
      <c r="Q4">
        <v>550533.63492673298</v>
      </c>
      <c r="R4">
        <v>184093.53685867201</v>
      </c>
      <c r="S4">
        <v>5547</v>
      </c>
      <c r="T4"/>
      <c r="U4">
        <v>2021</v>
      </c>
      <c r="V4">
        <v>210716.71679999999</v>
      </c>
      <c r="W4">
        <v>32739.036800000002</v>
      </c>
      <c r="X4"/>
      <c r="Y4"/>
      <c r="Z4">
        <v>18428.949499999999</v>
      </c>
      <c r="AA4">
        <v>49595.722800000003</v>
      </c>
      <c r="AB4"/>
      <c r="AC4" s="141"/>
      <c r="AD4" s="141"/>
      <c r="AE4" s="141"/>
      <c r="AF4" s="141"/>
      <c r="AG4">
        <v>9666.8089999999993</v>
      </c>
      <c r="AH4"/>
      <c r="AI4">
        <v>100286.19869999999</v>
      </c>
      <c r="AJ4"/>
      <c r="AK4">
        <v>200035715</v>
      </c>
    </row>
    <row r="5" spans="1:37" x14ac:dyDescent="0.25">
      <c r="A5" t="s">
        <v>225</v>
      </c>
      <c r="B5">
        <v>126968</v>
      </c>
      <c r="C5">
        <v>30562.1683569999</v>
      </c>
      <c r="D5">
        <v>2018</v>
      </c>
      <c r="E5">
        <v>2247878.0287836599</v>
      </c>
      <c r="F5">
        <v>359207.18854498398</v>
      </c>
      <c r="H5">
        <v>344640.783600608</v>
      </c>
      <c r="I5">
        <v>612065.16488247795</v>
      </c>
      <c r="J5">
        <v>25070.404106759601</v>
      </c>
      <c r="L5">
        <v>906894.487648829</v>
      </c>
      <c r="N5" s="141"/>
      <c r="O5">
        <v>960369.84312753798</v>
      </c>
      <c r="P5">
        <v>443307.48027927999</v>
      </c>
      <c r="Q5">
        <v>722835.54454559996</v>
      </c>
      <c r="R5">
        <v>121365.16083124001</v>
      </c>
      <c r="U5">
        <v>2021</v>
      </c>
      <c r="V5">
        <v>139702.80009999999</v>
      </c>
      <c r="W5">
        <v>0</v>
      </c>
      <c r="X5">
        <v>6213.9719999999998</v>
      </c>
      <c r="Z5">
        <v>2048.6354000000001</v>
      </c>
      <c r="AA5">
        <v>82934.467799999999</v>
      </c>
      <c r="AC5" s="141"/>
      <c r="AD5" s="141"/>
      <c r="AE5" s="141"/>
      <c r="AF5" s="141"/>
      <c r="AG5">
        <v>3769.4</v>
      </c>
      <c r="AI5">
        <v>44736.3249</v>
      </c>
      <c r="AK5">
        <v>243400769</v>
      </c>
    </row>
    <row r="6" spans="1:37" x14ac:dyDescent="0.25">
      <c r="A6" t="s">
        <v>226</v>
      </c>
      <c r="B6">
        <v>78275</v>
      </c>
      <c r="C6">
        <v>40856.809339501102</v>
      </c>
      <c r="D6">
        <v>2018</v>
      </c>
      <c r="E6">
        <v>1560023.65179673</v>
      </c>
      <c r="F6">
        <v>322658.52663060499</v>
      </c>
      <c r="H6">
        <v>235883.98389600299</v>
      </c>
      <c r="I6">
        <v>541039.66230959096</v>
      </c>
      <c r="J6">
        <v>16277.6814829344</v>
      </c>
      <c r="L6">
        <v>444163.79747759103</v>
      </c>
      <c r="N6" s="141"/>
      <c r="O6">
        <v>533881.20940335095</v>
      </c>
      <c r="P6">
        <v>316608.04719189199</v>
      </c>
      <c r="Q6">
        <v>433593.88223349402</v>
      </c>
      <c r="R6">
        <v>271898.71869397501</v>
      </c>
      <c r="U6">
        <v>2021</v>
      </c>
      <c r="V6">
        <v>353737.90950000001</v>
      </c>
      <c r="W6">
        <v>60866.578300000001</v>
      </c>
      <c r="X6">
        <v>14697</v>
      </c>
      <c r="Z6">
        <v>28384.834999999999</v>
      </c>
      <c r="AA6">
        <v>12447.109</v>
      </c>
      <c r="AC6" s="141"/>
      <c r="AD6" s="141"/>
      <c r="AE6" s="141"/>
      <c r="AF6" s="141"/>
      <c r="AG6">
        <v>124022</v>
      </c>
      <c r="AI6">
        <v>113320.3872</v>
      </c>
      <c r="AK6">
        <v>248100430</v>
      </c>
    </row>
    <row r="7" spans="1:37" x14ac:dyDescent="0.25">
      <c r="A7" t="s">
        <v>227</v>
      </c>
      <c r="B7">
        <v>82351</v>
      </c>
      <c r="C7">
        <v>21170.6327535001</v>
      </c>
      <c r="D7">
        <v>2018</v>
      </c>
      <c r="E7">
        <v>1687748.39622201</v>
      </c>
      <c r="F7">
        <v>426895.69687505701</v>
      </c>
      <c r="H7">
        <v>277430.02730556199</v>
      </c>
      <c r="I7">
        <v>502910.46879430203</v>
      </c>
      <c r="J7">
        <v>13219.544210653001</v>
      </c>
      <c r="L7">
        <v>467292.65903643798</v>
      </c>
      <c r="N7" s="141"/>
      <c r="O7">
        <v>586722.63015736802</v>
      </c>
      <c r="P7">
        <v>529519.92008954997</v>
      </c>
      <c r="Q7">
        <v>469121.14303644502</v>
      </c>
      <c r="R7">
        <v>102384.70293864699</v>
      </c>
      <c r="U7">
        <v>2021</v>
      </c>
      <c r="V7">
        <v>164708.21859999999</v>
      </c>
      <c r="W7">
        <v>0</v>
      </c>
      <c r="X7">
        <v>2133</v>
      </c>
      <c r="Z7">
        <v>82317.591199999995</v>
      </c>
      <c r="AA7">
        <v>15387.8284</v>
      </c>
      <c r="AC7" s="141"/>
      <c r="AD7" s="141"/>
      <c r="AE7" s="141"/>
      <c r="AF7" s="141"/>
      <c r="AG7">
        <v>2615</v>
      </c>
      <c r="AI7">
        <v>62254.798999999999</v>
      </c>
      <c r="AK7">
        <v>248100737</v>
      </c>
    </row>
    <row r="8" spans="1:37" x14ac:dyDescent="0.25">
      <c r="A8" t="s">
        <v>228</v>
      </c>
      <c r="B8">
        <v>257666</v>
      </c>
      <c r="C8">
        <v>79281.553129501699</v>
      </c>
      <c r="D8">
        <v>2018</v>
      </c>
      <c r="E8">
        <v>3893360.22380551</v>
      </c>
      <c r="F8">
        <v>163151.77954711</v>
      </c>
      <c r="H8">
        <v>776397.47294993396</v>
      </c>
      <c r="I8">
        <v>1321727.0918463101</v>
      </c>
      <c r="J8">
        <v>54181.136813040102</v>
      </c>
      <c r="L8">
        <v>1577902.74264911</v>
      </c>
      <c r="N8" s="141"/>
      <c r="O8">
        <v>1717003.37828571</v>
      </c>
      <c r="P8">
        <v>618103.92312612606</v>
      </c>
      <c r="Q8">
        <v>1199439.1205329199</v>
      </c>
      <c r="R8">
        <v>301925.18341114902</v>
      </c>
      <c r="U8">
        <v>2021</v>
      </c>
      <c r="V8">
        <v>301911.72029999999</v>
      </c>
      <c r="W8">
        <v>0</v>
      </c>
      <c r="Y8">
        <v>43249.560400000002</v>
      </c>
      <c r="Z8">
        <v>0</v>
      </c>
      <c r="AA8">
        <v>105532.8165</v>
      </c>
      <c r="AC8" s="141"/>
      <c r="AD8" s="141"/>
      <c r="AE8" s="141"/>
      <c r="AF8" s="141"/>
      <c r="AG8">
        <v>1312.9490000000001</v>
      </c>
      <c r="AI8">
        <v>151816.39439999999</v>
      </c>
      <c r="AK8">
        <v>243000643</v>
      </c>
    </row>
    <row r="9" spans="1:37" x14ac:dyDescent="0.25">
      <c r="A9" t="s">
        <v>229</v>
      </c>
      <c r="B9">
        <v>74645</v>
      </c>
      <c r="C9">
        <v>63314.851411001997</v>
      </c>
      <c r="D9">
        <v>2018</v>
      </c>
      <c r="E9">
        <v>1919085.91835226</v>
      </c>
      <c r="F9">
        <v>845457.48879880295</v>
      </c>
      <c r="H9">
        <v>136075.08036118199</v>
      </c>
      <c r="I9">
        <v>454197.77690378699</v>
      </c>
      <c r="J9">
        <v>26242.2929848846</v>
      </c>
      <c r="L9">
        <v>457113.27930360503</v>
      </c>
      <c r="N9" s="141"/>
      <c r="O9">
        <v>547578.85665545997</v>
      </c>
      <c r="P9">
        <v>356432.85936936899</v>
      </c>
      <c r="Q9">
        <v>888931.33546627697</v>
      </c>
      <c r="R9">
        <v>126142.86686115499</v>
      </c>
      <c r="U9">
        <v>2021</v>
      </c>
      <c r="V9">
        <v>125284.0558</v>
      </c>
      <c r="W9">
        <v>0</v>
      </c>
      <c r="Z9">
        <v>0</v>
      </c>
      <c r="AA9">
        <v>35872.261200000001</v>
      </c>
      <c r="AC9" s="141"/>
      <c r="AD9" s="141"/>
      <c r="AE9" s="141"/>
      <c r="AF9" s="141"/>
      <c r="AG9">
        <v>0</v>
      </c>
      <c r="AI9">
        <v>89411.794599999994</v>
      </c>
      <c r="AK9">
        <v>200034692</v>
      </c>
    </row>
    <row r="10" spans="1:37" x14ac:dyDescent="0.25">
      <c r="A10" t="s">
        <v>230</v>
      </c>
      <c r="B10">
        <v>41967</v>
      </c>
      <c r="C10">
        <v>14498.4447209999</v>
      </c>
      <c r="D10">
        <v>2018</v>
      </c>
      <c r="E10">
        <v>630522.83019744395</v>
      </c>
      <c r="F10">
        <v>30352.431108650799</v>
      </c>
      <c r="H10">
        <v>68911.094266027299</v>
      </c>
      <c r="I10">
        <v>267877.46222375898</v>
      </c>
      <c r="J10">
        <v>6383.0751995247101</v>
      </c>
      <c r="L10">
        <v>256998.76739948301</v>
      </c>
      <c r="N10" s="141"/>
      <c r="O10">
        <v>284664.49561329302</v>
      </c>
      <c r="P10">
        <v>74675.704261261199</v>
      </c>
      <c r="Q10">
        <v>207973.14643377101</v>
      </c>
      <c r="R10">
        <v>63209.4838891197</v>
      </c>
      <c r="U10">
        <v>2021</v>
      </c>
      <c r="V10">
        <v>72581.131899999993</v>
      </c>
      <c r="W10">
        <v>0</v>
      </c>
      <c r="Z10">
        <v>1858.9965999999999</v>
      </c>
      <c r="AA10">
        <v>28163.637999999999</v>
      </c>
      <c r="AC10" s="141"/>
      <c r="AD10" s="141"/>
      <c r="AE10" s="141"/>
      <c r="AF10" s="141"/>
      <c r="AG10">
        <v>0</v>
      </c>
      <c r="AI10">
        <v>42558.497300000003</v>
      </c>
      <c r="AK10">
        <v>248400251</v>
      </c>
    </row>
    <row r="11" spans="1:37" x14ac:dyDescent="0.25">
      <c r="A11" t="s">
        <v>231</v>
      </c>
      <c r="B11">
        <v>41795</v>
      </c>
      <c r="C11">
        <v>59435.673242500699</v>
      </c>
      <c r="D11">
        <v>2018</v>
      </c>
      <c r="E11">
        <v>848878.42452350201</v>
      </c>
      <c r="F11">
        <v>49761.908999326297</v>
      </c>
      <c r="H11">
        <v>137964.577509625</v>
      </c>
      <c r="I11">
        <v>347957.10428649897</v>
      </c>
      <c r="J11">
        <v>13449.8917666462</v>
      </c>
      <c r="L11">
        <v>299744.94196140399</v>
      </c>
      <c r="N11" s="141"/>
      <c r="O11">
        <v>357180.269548996</v>
      </c>
      <c r="P11">
        <v>131620.28139639599</v>
      </c>
      <c r="Q11">
        <v>225630.68500556701</v>
      </c>
      <c r="R11">
        <v>134091.171376785</v>
      </c>
      <c r="U11">
        <v>2021</v>
      </c>
      <c r="V11">
        <v>148954.62419999999</v>
      </c>
      <c r="W11">
        <v>0</v>
      </c>
      <c r="Z11">
        <v>35511.538200000003</v>
      </c>
      <c r="AA11">
        <v>3119.3181</v>
      </c>
      <c r="AC11" s="141"/>
      <c r="AD11" s="141"/>
      <c r="AE11" s="141"/>
      <c r="AF11" s="141"/>
      <c r="AG11">
        <v>11398.15</v>
      </c>
      <c r="AI11">
        <v>98925.617899999997</v>
      </c>
      <c r="AK11">
        <v>200023737</v>
      </c>
    </row>
    <row r="12" spans="1:37" x14ac:dyDescent="0.25">
      <c r="A12" t="s">
        <v>232</v>
      </c>
      <c r="B12">
        <v>44890</v>
      </c>
      <c r="C12">
        <v>15279.691318499799</v>
      </c>
      <c r="D12">
        <v>2018</v>
      </c>
      <c r="E12">
        <v>815675.66906828305</v>
      </c>
      <c r="F12">
        <v>44772.645445943199</v>
      </c>
      <c r="H12">
        <v>170102.56021604899</v>
      </c>
      <c r="I12">
        <v>262613.545468105</v>
      </c>
      <c r="J12">
        <v>17551.060473660102</v>
      </c>
      <c r="L12">
        <v>320635.85746452498</v>
      </c>
      <c r="N12" s="141"/>
      <c r="O12">
        <v>341959.35878921399</v>
      </c>
      <c r="P12">
        <v>102857.350144144</v>
      </c>
      <c r="Q12">
        <v>332320.50391127</v>
      </c>
      <c r="R12">
        <v>38538.456223655099</v>
      </c>
      <c r="U12">
        <v>2021</v>
      </c>
      <c r="V12">
        <v>36366.980100000001</v>
      </c>
      <c r="W12">
        <v>0</v>
      </c>
      <c r="Z12">
        <v>0</v>
      </c>
      <c r="AA12">
        <v>23588.243399999999</v>
      </c>
      <c r="AC12" s="141"/>
      <c r="AD12" s="141"/>
      <c r="AE12" s="141"/>
      <c r="AF12" s="141"/>
      <c r="AG12">
        <v>0</v>
      </c>
      <c r="AI12">
        <v>12778.736699999999</v>
      </c>
      <c r="AK12">
        <v>243400470</v>
      </c>
    </row>
    <row r="13" spans="1:37" x14ac:dyDescent="0.25">
      <c r="A13" t="s">
        <v>233</v>
      </c>
      <c r="B13">
        <v>80357</v>
      </c>
      <c r="C13">
        <v>25025.2583045012</v>
      </c>
      <c r="D13">
        <v>2018</v>
      </c>
      <c r="E13">
        <v>1230758.2367288901</v>
      </c>
      <c r="F13">
        <v>67871.636148873207</v>
      </c>
      <c r="H13">
        <v>229656.15701641099</v>
      </c>
      <c r="I13">
        <v>442765.02842335001</v>
      </c>
      <c r="J13">
        <v>16357.9805746415</v>
      </c>
      <c r="L13">
        <v>474107.434565612</v>
      </c>
      <c r="N13" s="141"/>
      <c r="O13">
        <v>541750.82670539303</v>
      </c>
      <c r="P13">
        <v>174412.61607207201</v>
      </c>
      <c r="Q13">
        <v>419722.38773099502</v>
      </c>
      <c r="R13">
        <v>92057.226306115801</v>
      </c>
      <c r="U13">
        <v>2021</v>
      </c>
      <c r="V13">
        <v>63359.864399999999</v>
      </c>
      <c r="W13">
        <v>0</v>
      </c>
      <c r="Z13">
        <v>0</v>
      </c>
      <c r="AA13">
        <v>10779.5373</v>
      </c>
      <c r="AC13" s="141"/>
      <c r="AD13" s="141"/>
      <c r="AE13" s="141"/>
      <c r="AF13" s="141"/>
      <c r="AG13">
        <v>1151</v>
      </c>
      <c r="AI13">
        <v>51429.327100000002</v>
      </c>
      <c r="AK13">
        <v>243100633</v>
      </c>
    </row>
    <row r="14" spans="1:37" x14ac:dyDescent="0.25">
      <c r="A14" t="s">
        <v>234</v>
      </c>
      <c r="B14">
        <v>74574</v>
      </c>
      <c r="C14">
        <v>118656.620403001</v>
      </c>
      <c r="D14">
        <v>2018</v>
      </c>
      <c r="E14">
        <v>1455608.9077959</v>
      </c>
      <c r="F14">
        <v>363943.62303051603</v>
      </c>
      <c r="H14">
        <v>101318.44967172699</v>
      </c>
      <c r="I14">
        <v>480013.25345187</v>
      </c>
      <c r="J14">
        <v>87170.745064414499</v>
      </c>
      <c r="L14">
        <v>423162.83657737402</v>
      </c>
      <c r="N14" s="141"/>
      <c r="O14">
        <v>579969.29611778702</v>
      </c>
      <c r="P14">
        <v>315541.11300900899</v>
      </c>
      <c r="Q14">
        <v>395290.25881744601</v>
      </c>
      <c r="R14">
        <v>164297.39866999601</v>
      </c>
      <c r="U14">
        <v>2021</v>
      </c>
      <c r="V14">
        <v>368664.13410000002</v>
      </c>
      <c r="W14">
        <v>0</v>
      </c>
      <c r="X14">
        <v>41007.431199999999</v>
      </c>
      <c r="Z14">
        <v>132131.14569999999</v>
      </c>
      <c r="AA14">
        <v>62885.667500000003</v>
      </c>
      <c r="AC14" s="141"/>
      <c r="AD14" s="141"/>
      <c r="AE14" s="141"/>
      <c r="AF14" s="141"/>
      <c r="AG14">
        <v>9583.2710000000006</v>
      </c>
      <c r="AI14">
        <v>123056.61870000001</v>
      </c>
      <c r="AK14">
        <v>200066124</v>
      </c>
    </row>
    <row r="15" spans="1:37" x14ac:dyDescent="0.25">
      <c r="A15" t="s">
        <v>235</v>
      </c>
      <c r="B15">
        <v>38899</v>
      </c>
      <c r="C15">
        <v>60633.868192000897</v>
      </c>
      <c r="D15">
        <v>2018</v>
      </c>
      <c r="E15">
        <v>752361.560871372</v>
      </c>
      <c r="F15">
        <v>48882.660818520599</v>
      </c>
      <c r="H15">
        <v>143533.452238967</v>
      </c>
      <c r="I15">
        <v>256458.36844863699</v>
      </c>
      <c r="J15">
        <v>49603.756171615198</v>
      </c>
      <c r="L15">
        <v>253883.32319363201</v>
      </c>
      <c r="N15" s="141"/>
      <c r="O15">
        <v>336561.18910022802</v>
      </c>
      <c r="P15">
        <v>136483.04102702701</v>
      </c>
      <c r="Q15">
        <v>213213.63494384699</v>
      </c>
      <c r="R15">
        <v>66103.695800270303</v>
      </c>
      <c r="U15">
        <v>2021</v>
      </c>
      <c r="V15">
        <v>72187.175399999993</v>
      </c>
      <c r="W15">
        <v>0</v>
      </c>
      <c r="X15">
        <v>7321.5217000000002</v>
      </c>
      <c r="Z15">
        <v>1426.2302</v>
      </c>
      <c r="AA15">
        <v>17714.172200000001</v>
      </c>
      <c r="AC15" s="141"/>
      <c r="AD15" s="141"/>
      <c r="AE15" s="141"/>
      <c r="AF15" s="141"/>
      <c r="AG15">
        <v>812</v>
      </c>
      <c r="AI15">
        <v>44913.251300000004</v>
      </c>
      <c r="AK15">
        <v>200066926</v>
      </c>
    </row>
    <row r="16" spans="1:37" x14ac:dyDescent="0.25">
      <c r="A16" t="s">
        <v>236</v>
      </c>
      <c r="B16">
        <v>78505</v>
      </c>
      <c r="C16">
        <v>28257.0285255001</v>
      </c>
      <c r="D16">
        <v>2018</v>
      </c>
      <c r="E16">
        <v>1671977.7202955999</v>
      </c>
      <c r="F16">
        <v>191796.452055717</v>
      </c>
      <c r="H16">
        <v>370067.22502607299</v>
      </c>
      <c r="I16">
        <v>468150.86233833001</v>
      </c>
      <c r="J16">
        <v>27475.0101395694</v>
      </c>
      <c r="L16">
        <v>614488.17073591205</v>
      </c>
      <c r="N16" s="141"/>
      <c r="O16">
        <v>727948.89889178902</v>
      </c>
      <c r="P16">
        <v>326491.41784684698</v>
      </c>
      <c r="Q16">
        <v>483470.08381122898</v>
      </c>
      <c r="R16">
        <v>124880.075620088</v>
      </c>
      <c r="U16">
        <v>2021</v>
      </c>
      <c r="V16">
        <v>148739.19690000001</v>
      </c>
      <c r="W16">
        <v>0</v>
      </c>
      <c r="Y16">
        <v>10019</v>
      </c>
      <c r="Z16">
        <v>26878.798500000001</v>
      </c>
      <c r="AA16">
        <v>45242.818099999997</v>
      </c>
      <c r="AC16" s="141"/>
      <c r="AD16" s="141"/>
      <c r="AE16" s="141"/>
      <c r="AF16" s="141"/>
      <c r="AG16">
        <v>468</v>
      </c>
      <c r="AI16">
        <v>66130.580300000001</v>
      </c>
      <c r="AK16">
        <v>248200099</v>
      </c>
    </row>
    <row r="17" spans="1:37" x14ac:dyDescent="0.25">
      <c r="A17" t="s">
        <v>237</v>
      </c>
      <c r="B17">
        <v>80259</v>
      </c>
      <c r="C17">
        <v>38802.006369500697</v>
      </c>
      <c r="D17">
        <v>2018</v>
      </c>
      <c r="E17">
        <v>1316792.7888559101</v>
      </c>
      <c r="F17">
        <v>93274.276877657103</v>
      </c>
      <c r="H17">
        <v>198678.62978391201</v>
      </c>
      <c r="I17">
        <v>422839.98021304701</v>
      </c>
      <c r="J17">
        <v>28733.845303961101</v>
      </c>
      <c r="L17">
        <v>573266.05667733098</v>
      </c>
      <c r="N17" s="141"/>
      <c r="O17">
        <v>614188.19308780995</v>
      </c>
      <c r="P17">
        <v>118809.648711712</v>
      </c>
      <c r="Q17">
        <v>488160.32930202002</v>
      </c>
      <c r="R17">
        <v>95634.617754366205</v>
      </c>
      <c r="U17">
        <v>2021</v>
      </c>
      <c r="V17">
        <v>107241.1133</v>
      </c>
      <c r="W17">
        <v>0</v>
      </c>
      <c r="Z17">
        <v>4646.1850000000004</v>
      </c>
      <c r="AA17">
        <v>53016.210200000001</v>
      </c>
      <c r="AC17" s="141"/>
      <c r="AD17" s="141"/>
      <c r="AE17" s="141"/>
      <c r="AF17" s="141"/>
      <c r="AG17">
        <v>1810</v>
      </c>
      <c r="AI17">
        <v>47768.718099999998</v>
      </c>
      <c r="AK17">
        <v>243400819</v>
      </c>
    </row>
    <row r="18" spans="1:37" x14ac:dyDescent="0.25">
      <c r="A18" t="s">
        <v>238</v>
      </c>
      <c r="B18">
        <v>130952</v>
      </c>
      <c r="C18">
        <v>93222.432424501094</v>
      </c>
      <c r="D18">
        <v>2018</v>
      </c>
      <c r="E18">
        <v>2756089.50051447</v>
      </c>
      <c r="F18">
        <v>664919.84780270595</v>
      </c>
      <c r="H18">
        <v>322040.39766643802</v>
      </c>
      <c r="I18">
        <v>671604.16617848398</v>
      </c>
      <c r="J18">
        <v>35612.996137194597</v>
      </c>
      <c r="L18">
        <v>1061912.09272966</v>
      </c>
      <c r="N18" s="141"/>
      <c r="O18">
        <v>1549214.90444203</v>
      </c>
      <c r="P18">
        <v>197725.04714414399</v>
      </c>
      <c r="Q18">
        <v>801781.09203926404</v>
      </c>
      <c r="R18">
        <v>203685.63334270599</v>
      </c>
      <c r="U18">
        <v>2021</v>
      </c>
      <c r="V18">
        <v>471790.21789999999</v>
      </c>
      <c r="W18">
        <v>250714.72260000001</v>
      </c>
      <c r="X18">
        <v>11070.6273</v>
      </c>
      <c r="Z18">
        <v>5952.7695000000003</v>
      </c>
      <c r="AA18">
        <v>83970.2065</v>
      </c>
      <c r="AC18" s="141"/>
      <c r="AD18" s="141"/>
      <c r="AE18" s="141"/>
      <c r="AF18" s="141"/>
      <c r="AG18">
        <v>23776</v>
      </c>
      <c r="AI18">
        <v>96305.892000000007</v>
      </c>
      <c r="AK18">
        <v>241100593</v>
      </c>
    </row>
    <row r="19" spans="1:37" x14ac:dyDescent="0.25">
      <c r="A19" t="s">
        <v>239</v>
      </c>
      <c r="B19">
        <v>123234</v>
      </c>
      <c r="C19">
        <v>32139.390892500702</v>
      </c>
      <c r="D19">
        <v>2018</v>
      </c>
      <c r="E19">
        <v>1881854.00943549</v>
      </c>
      <c r="F19">
        <v>216624.777044469</v>
      </c>
      <c r="H19">
        <v>263406.257769802</v>
      </c>
      <c r="I19">
        <v>653550.02355256595</v>
      </c>
      <c r="J19">
        <v>21190.611119940299</v>
      </c>
      <c r="L19">
        <v>727082.33994871099</v>
      </c>
      <c r="N19" s="141"/>
      <c r="O19">
        <v>773542.07453170698</v>
      </c>
      <c r="P19">
        <v>317967.48103603598</v>
      </c>
      <c r="Q19">
        <v>649944.04829186201</v>
      </c>
      <c r="R19">
        <v>140400.405575882</v>
      </c>
      <c r="U19">
        <v>2021</v>
      </c>
      <c r="V19">
        <v>109918.9157</v>
      </c>
      <c r="W19">
        <v>0</v>
      </c>
      <c r="X19">
        <v>50.591999999999999</v>
      </c>
      <c r="Z19">
        <v>3921.7181999999998</v>
      </c>
      <c r="AA19">
        <v>23939.5154</v>
      </c>
      <c r="AC19" s="141"/>
      <c r="AD19" s="141"/>
      <c r="AE19" s="141"/>
      <c r="AF19" s="141"/>
      <c r="AG19">
        <v>2047</v>
      </c>
      <c r="AI19">
        <v>79960.090100000001</v>
      </c>
      <c r="AK19">
        <v>200068641</v>
      </c>
    </row>
    <row r="20" spans="1:37" x14ac:dyDescent="0.25">
      <c r="A20" t="s">
        <v>240</v>
      </c>
      <c r="B20">
        <v>31947</v>
      </c>
      <c r="C20">
        <v>44756.348401001203</v>
      </c>
      <c r="D20">
        <v>2018</v>
      </c>
      <c r="E20">
        <v>790289.153090999</v>
      </c>
      <c r="F20">
        <v>207076.489344706</v>
      </c>
      <c r="H20">
        <v>109572.140893174</v>
      </c>
      <c r="I20">
        <v>261119.39616273399</v>
      </c>
      <c r="J20">
        <v>15771.045979377801</v>
      </c>
      <c r="L20">
        <v>196750.080711007</v>
      </c>
      <c r="N20" s="141"/>
      <c r="O20">
        <v>234156.40469697301</v>
      </c>
      <c r="P20">
        <v>120452.174477477</v>
      </c>
      <c r="Q20">
        <v>175780.142384729</v>
      </c>
      <c r="R20">
        <v>259900.43153182001</v>
      </c>
      <c r="U20">
        <v>2021</v>
      </c>
      <c r="V20">
        <v>464061.62070000003</v>
      </c>
      <c r="W20">
        <v>0</v>
      </c>
      <c r="Z20">
        <v>181627.00030000001</v>
      </c>
      <c r="AA20">
        <v>4882.9709999999995</v>
      </c>
      <c r="AC20" s="141"/>
      <c r="AD20" s="141"/>
      <c r="AE20" s="141"/>
      <c r="AF20" s="141"/>
      <c r="AG20">
        <v>2759.9110000000001</v>
      </c>
      <c r="AH20">
        <v>32752.395</v>
      </c>
      <c r="AI20">
        <v>77039.343399999998</v>
      </c>
      <c r="AK20">
        <v>200067791</v>
      </c>
    </row>
    <row r="21" spans="1:37" x14ac:dyDescent="0.25">
      <c r="A21" t="s">
        <v>241</v>
      </c>
      <c r="B21">
        <v>56080</v>
      </c>
      <c r="C21">
        <v>20712.654344999799</v>
      </c>
      <c r="D21">
        <v>2018</v>
      </c>
      <c r="E21">
        <v>1190762.74089934</v>
      </c>
      <c r="F21">
        <v>230621.08999580299</v>
      </c>
      <c r="H21">
        <v>255837.36778316699</v>
      </c>
      <c r="I21">
        <v>326781.14515340101</v>
      </c>
      <c r="J21">
        <v>19191.959107637202</v>
      </c>
      <c r="L21">
        <v>358331.17885933298</v>
      </c>
      <c r="N21" s="141"/>
      <c r="O21">
        <v>425619.353021405</v>
      </c>
      <c r="P21">
        <v>339406.69765315298</v>
      </c>
      <c r="Q21">
        <v>343671.52034559299</v>
      </c>
      <c r="R21">
        <v>79944.872457587597</v>
      </c>
      <c r="U21">
        <v>2021</v>
      </c>
      <c r="V21">
        <v>71743.436000000002</v>
      </c>
      <c r="W21">
        <v>0</v>
      </c>
      <c r="X21">
        <v>3555.5466000000001</v>
      </c>
      <c r="Z21">
        <v>569.14329999999995</v>
      </c>
      <c r="AA21">
        <v>15701.9193</v>
      </c>
      <c r="AC21" s="141"/>
      <c r="AD21" s="141"/>
      <c r="AE21" s="141"/>
      <c r="AF21" s="141"/>
      <c r="AG21">
        <v>22529.19</v>
      </c>
      <c r="AI21">
        <v>29387.6368</v>
      </c>
      <c r="AK21">
        <v>241200187</v>
      </c>
    </row>
    <row r="22" spans="1:37" x14ac:dyDescent="0.25">
      <c r="A22" t="s">
        <v>242</v>
      </c>
      <c r="B22">
        <v>126376</v>
      </c>
      <c r="C22">
        <v>37338.2777900004</v>
      </c>
      <c r="D22">
        <v>2018</v>
      </c>
      <c r="E22">
        <v>2003767.5888662699</v>
      </c>
      <c r="F22">
        <v>149112.60187585201</v>
      </c>
      <c r="H22">
        <v>286764.71498356899</v>
      </c>
      <c r="I22">
        <v>642352.94936792599</v>
      </c>
      <c r="J22">
        <v>22871.314108365801</v>
      </c>
      <c r="L22">
        <v>902666.00853056205</v>
      </c>
      <c r="N22" s="141"/>
      <c r="O22">
        <v>918678.61733266001</v>
      </c>
      <c r="P22">
        <v>283586.00566666701</v>
      </c>
      <c r="Q22">
        <v>661609.69120848703</v>
      </c>
      <c r="R22">
        <v>139893.27465846101</v>
      </c>
      <c r="U22">
        <v>2021</v>
      </c>
      <c r="V22">
        <v>149601.7438</v>
      </c>
      <c r="W22">
        <v>62109.6541</v>
      </c>
      <c r="Y22">
        <v>3269</v>
      </c>
      <c r="Z22">
        <v>0</v>
      </c>
      <c r="AA22">
        <v>16849.5373</v>
      </c>
      <c r="AC22" s="141"/>
      <c r="AD22" s="141"/>
      <c r="AE22" s="141"/>
      <c r="AF22" s="141"/>
      <c r="AG22">
        <v>14207.731</v>
      </c>
      <c r="AI22">
        <v>53165.821400000001</v>
      </c>
      <c r="AK22">
        <v>200066355</v>
      </c>
    </row>
    <row r="23" spans="1:37" x14ac:dyDescent="0.25">
      <c r="A23" t="s">
        <v>243</v>
      </c>
      <c r="B23">
        <v>125346</v>
      </c>
      <c r="C23">
        <v>61859.329350001201</v>
      </c>
      <c r="D23">
        <v>2018</v>
      </c>
      <c r="E23">
        <v>2300288.3828505599</v>
      </c>
      <c r="F23">
        <v>191276.46606817801</v>
      </c>
      <c r="H23">
        <v>403572.48746545898</v>
      </c>
      <c r="I23">
        <v>826085.61774075404</v>
      </c>
      <c r="J23">
        <v>31088.038121853999</v>
      </c>
      <c r="L23">
        <v>848265.77345431596</v>
      </c>
      <c r="N23" s="141"/>
      <c r="O23">
        <v>924146.29604908405</v>
      </c>
      <c r="P23">
        <v>571492.80454684701</v>
      </c>
      <c r="Q23">
        <v>591393.86035106902</v>
      </c>
      <c r="R23">
        <v>213255.42190356</v>
      </c>
      <c r="U23">
        <v>2021</v>
      </c>
      <c r="V23">
        <v>196501.6041</v>
      </c>
      <c r="W23">
        <v>0</v>
      </c>
      <c r="X23">
        <v>9272.2657999999992</v>
      </c>
      <c r="Z23">
        <v>31302.758399999999</v>
      </c>
      <c r="AA23">
        <v>10725.4545</v>
      </c>
      <c r="AC23" s="141"/>
      <c r="AD23" s="141"/>
      <c r="AE23" s="141"/>
      <c r="AF23" s="141"/>
      <c r="AG23">
        <v>2551</v>
      </c>
      <c r="AI23">
        <v>142650.12539999999</v>
      </c>
      <c r="AK23">
        <v>200069300</v>
      </c>
    </row>
    <row r="24" spans="1:37" x14ac:dyDescent="0.25">
      <c r="A24" t="s">
        <v>244</v>
      </c>
      <c r="B24">
        <v>22223</v>
      </c>
      <c r="C24">
        <v>44875.514951000703</v>
      </c>
      <c r="D24">
        <v>2018</v>
      </c>
      <c r="E24">
        <v>491419.28753503098</v>
      </c>
      <c r="F24">
        <v>73202.799159115501</v>
      </c>
      <c r="H24">
        <v>53524.105841670797</v>
      </c>
      <c r="I24">
        <v>163810.64294656401</v>
      </c>
      <c r="J24">
        <v>50489.941816110899</v>
      </c>
      <c r="L24">
        <v>150391.79777157001</v>
      </c>
      <c r="N24" s="141"/>
      <c r="O24">
        <v>202757.68332565</v>
      </c>
      <c r="P24">
        <v>71793.3067432432</v>
      </c>
      <c r="Q24">
        <v>141171.64603100999</v>
      </c>
      <c r="R24">
        <v>73772.740652930894</v>
      </c>
      <c r="U24">
        <v>2021</v>
      </c>
      <c r="V24">
        <v>72985.493600000002</v>
      </c>
      <c r="W24">
        <v>0</v>
      </c>
      <c r="X24">
        <v>597</v>
      </c>
      <c r="Z24">
        <v>0</v>
      </c>
      <c r="AA24">
        <v>6882.4188000000004</v>
      </c>
      <c r="AC24" s="141"/>
      <c r="AD24" s="141"/>
      <c r="AE24" s="141"/>
      <c r="AF24" s="141"/>
      <c r="AG24">
        <v>12525</v>
      </c>
      <c r="AI24">
        <v>52981.074800000002</v>
      </c>
      <c r="AK24">
        <v>200072106</v>
      </c>
    </row>
    <row r="25" spans="1:37" x14ac:dyDescent="0.25">
      <c r="A25" t="s">
        <v>245</v>
      </c>
      <c r="B25">
        <v>6379</v>
      </c>
      <c r="C25">
        <v>37154.515470001497</v>
      </c>
      <c r="D25">
        <v>2018</v>
      </c>
      <c r="E25">
        <v>104368.671090587</v>
      </c>
      <c r="F25">
        <v>3444.8749804119998</v>
      </c>
      <c r="H25">
        <v>9864.7503399179204</v>
      </c>
      <c r="I25">
        <v>42313.141574539703</v>
      </c>
      <c r="J25">
        <v>8891.2559512409498</v>
      </c>
      <c r="L25">
        <v>39854.648244476899</v>
      </c>
      <c r="N25" s="141"/>
      <c r="O25">
        <v>54171.189358076197</v>
      </c>
      <c r="Q25">
        <v>30303.574080911101</v>
      </c>
      <c r="R25">
        <v>19893.907651600301</v>
      </c>
      <c r="U25">
        <v>2021</v>
      </c>
      <c r="V25">
        <v>110419.5226</v>
      </c>
      <c r="W25">
        <v>90380.803100000005</v>
      </c>
      <c r="Z25">
        <v>1663.9526000000001</v>
      </c>
      <c r="AA25">
        <v>1684.3819000000001</v>
      </c>
      <c r="AC25" s="141"/>
      <c r="AD25" s="141"/>
      <c r="AE25" s="141"/>
      <c r="AF25" s="141"/>
      <c r="AG25">
        <v>1655.3030000000001</v>
      </c>
      <c r="AI25">
        <v>15035.082</v>
      </c>
      <c r="AK25">
        <v>246600423</v>
      </c>
    </row>
    <row r="26" spans="1:37" x14ac:dyDescent="0.25">
      <c r="A26" t="s">
        <v>246</v>
      </c>
      <c r="B26">
        <v>10880</v>
      </c>
      <c r="C26">
        <v>38436.759985500998</v>
      </c>
      <c r="D26">
        <v>2018</v>
      </c>
      <c r="E26">
        <v>200401.28298849001</v>
      </c>
      <c r="F26">
        <v>11031.230767953901</v>
      </c>
      <c r="H26">
        <v>15519.3241262293</v>
      </c>
      <c r="I26">
        <v>80876.282390616107</v>
      </c>
      <c r="J26">
        <v>25968.439564279499</v>
      </c>
      <c r="L26">
        <v>67006.006139410703</v>
      </c>
      <c r="N26" s="141"/>
      <c r="O26">
        <v>102398.507855873</v>
      </c>
      <c r="P26">
        <v>8147.5004054053998</v>
      </c>
      <c r="Q26">
        <v>51657.589648903799</v>
      </c>
      <c r="R26">
        <v>38197.685078307499</v>
      </c>
      <c r="U26">
        <v>2021</v>
      </c>
      <c r="V26">
        <v>49556.776700000002</v>
      </c>
      <c r="W26">
        <v>0</v>
      </c>
      <c r="Z26">
        <v>0</v>
      </c>
      <c r="AA26">
        <v>16734.4447</v>
      </c>
      <c r="AC26" s="141"/>
      <c r="AD26" s="141"/>
      <c r="AE26" s="141"/>
      <c r="AF26" s="141"/>
      <c r="AG26">
        <v>352.577</v>
      </c>
      <c r="AI26">
        <v>32469.755000000001</v>
      </c>
      <c r="AK26">
        <v>200066223</v>
      </c>
    </row>
    <row r="27" spans="1:37" x14ac:dyDescent="0.25">
      <c r="A27" t="s">
        <v>247</v>
      </c>
      <c r="B27">
        <v>6788</v>
      </c>
      <c r="C27">
        <v>29869.074860000801</v>
      </c>
      <c r="D27">
        <v>2018</v>
      </c>
      <c r="E27">
        <v>178117.969760479</v>
      </c>
      <c r="F27">
        <v>19236.055703111801</v>
      </c>
      <c r="H27">
        <v>29327.722681096599</v>
      </c>
      <c r="I27">
        <v>54479.210553016303</v>
      </c>
      <c r="J27">
        <v>30771.5283479106</v>
      </c>
      <c r="L27">
        <v>44303.452475343198</v>
      </c>
      <c r="N27" s="141"/>
      <c r="O27">
        <v>75183.9504547736</v>
      </c>
      <c r="P27">
        <v>26279.832112913798</v>
      </c>
      <c r="Q27">
        <v>54666.1065917901</v>
      </c>
      <c r="R27">
        <v>21988.080601001198</v>
      </c>
      <c r="U27">
        <v>2021</v>
      </c>
      <c r="V27">
        <v>22552.865900000001</v>
      </c>
      <c r="W27">
        <v>0</v>
      </c>
      <c r="Z27">
        <v>242.01900000000001</v>
      </c>
      <c r="AA27">
        <v>3878.8701000000001</v>
      </c>
      <c r="AC27" s="141"/>
      <c r="AD27" s="141"/>
      <c r="AE27" s="141"/>
      <c r="AF27" s="141"/>
      <c r="AG27">
        <v>367</v>
      </c>
      <c r="AI27">
        <v>18064.9768</v>
      </c>
      <c r="AK27">
        <v>200035632</v>
      </c>
    </row>
    <row r="28" spans="1:37" x14ac:dyDescent="0.25">
      <c r="A28" t="s">
        <v>248</v>
      </c>
      <c r="B28">
        <v>7006</v>
      </c>
      <c r="C28">
        <v>37889.9038580013</v>
      </c>
      <c r="D28">
        <v>2018</v>
      </c>
      <c r="E28">
        <v>154108.9146934</v>
      </c>
      <c r="F28">
        <v>9618.9530826939008</v>
      </c>
      <c r="H28">
        <v>12682.671653543501</v>
      </c>
      <c r="I28">
        <v>52946.625885654597</v>
      </c>
      <c r="J28">
        <v>33134.3841595669</v>
      </c>
      <c r="L28">
        <v>45726.279911940903</v>
      </c>
      <c r="N28" s="141"/>
      <c r="O28">
        <v>84138.480506895503</v>
      </c>
      <c r="P28">
        <v>10059.864873873899</v>
      </c>
      <c r="Q28">
        <v>39012.391062982802</v>
      </c>
      <c r="R28">
        <v>20898.178249647801</v>
      </c>
      <c r="U28">
        <v>2021</v>
      </c>
      <c r="V28">
        <v>25637.409299999999</v>
      </c>
      <c r="W28">
        <v>0</v>
      </c>
      <c r="X28">
        <v>1148.8789999999999</v>
      </c>
      <c r="Z28">
        <v>899.33199999999999</v>
      </c>
      <c r="AA28">
        <v>6361.3297000000002</v>
      </c>
      <c r="AC28" s="141"/>
      <c r="AD28" s="141"/>
      <c r="AE28" s="141"/>
      <c r="AF28" s="141"/>
      <c r="AG28">
        <v>0</v>
      </c>
      <c r="AI28">
        <v>17227.868600000002</v>
      </c>
      <c r="AK28">
        <v>243200607</v>
      </c>
    </row>
    <row r="29" spans="1:37" x14ac:dyDescent="0.25">
      <c r="A29" t="s">
        <v>249</v>
      </c>
      <c r="B29">
        <v>7185</v>
      </c>
      <c r="C29">
        <v>38406.143553000999</v>
      </c>
      <c r="D29">
        <v>2018</v>
      </c>
      <c r="E29">
        <v>195664.944599763</v>
      </c>
      <c r="F29">
        <v>44620.244551377902</v>
      </c>
      <c r="H29">
        <v>7096.4643203563601</v>
      </c>
      <c r="I29">
        <v>57806.833108966297</v>
      </c>
      <c r="J29">
        <v>39246.837793585197</v>
      </c>
      <c r="L29">
        <v>46894.564825477501</v>
      </c>
      <c r="N29" s="141"/>
      <c r="O29">
        <v>85835.583077268602</v>
      </c>
      <c r="P29">
        <v>13619.2426666666</v>
      </c>
      <c r="Q29">
        <v>66321.759432622901</v>
      </c>
      <c r="R29">
        <v>29888.359423205198</v>
      </c>
      <c r="U29">
        <v>2021</v>
      </c>
      <c r="V29">
        <v>44138.5599</v>
      </c>
      <c r="W29">
        <v>0</v>
      </c>
      <c r="Z29">
        <v>556.51149999999996</v>
      </c>
      <c r="AA29">
        <v>17457.773499999999</v>
      </c>
      <c r="AC29" s="141"/>
      <c r="AD29" s="141"/>
      <c r="AE29" s="141"/>
      <c r="AF29" s="141"/>
      <c r="AG29">
        <v>2700</v>
      </c>
      <c r="AI29">
        <v>23424.2749</v>
      </c>
      <c r="AK29">
        <v>200035756</v>
      </c>
    </row>
    <row r="30" spans="1:37" x14ac:dyDescent="0.25">
      <c r="A30" t="s">
        <v>250</v>
      </c>
      <c r="B30">
        <v>10090</v>
      </c>
      <c r="C30">
        <v>86355.273915001104</v>
      </c>
      <c r="D30">
        <v>2018</v>
      </c>
      <c r="E30">
        <v>268809.12061792501</v>
      </c>
      <c r="F30">
        <v>22359.765182462001</v>
      </c>
      <c r="H30">
        <v>21474.910377170501</v>
      </c>
      <c r="I30">
        <v>86990.113603970502</v>
      </c>
      <c r="J30">
        <v>73512.833688796498</v>
      </c>
      <c r="L30">
        <v>64471.497765525499</v>
      </c>
      <c r="N30" s="141"/>
      <c r="O30">
        <v>152034.23539205399</v>
      </c>
      <c r="Q30">
        <v>74353.389747120993</v>
      </c>
      <c r="R30">
        <v>42421.495478750199</v>
      </c>
      <c r="U30">
        <v>2021</v>
      </c>
      <c r="V30">
        <v>1118144.1716</v>
      </c>
      <c r="W30">
        <v>0</v>
      </c>
      <c r="X30">
        <v>2496.58</v>
      </c>
      <c r="Z30">
        <v>1052999.99</v>
      </c>
      <c r="AA30">
        <v>25190.848000000002</v>
      </c>
      <c r="AC30" s="141"/>
      <c r="AD30" s="141"/>
      <c r="AE30" s="141"/>
      <c r="AF30" s="141"/>
      <c r="AG30">
        <v>2144</v>
      </c>
      <c r="AI30">
        <v>35312.753599999996</v>
      </c>
      <c r="AK30">
        <v>200067171</v>
      </c>
    </row>
    <row r="31" spans="1:37" x14ac:dyDescent="0.25">
      <c r="A31" t="s">
        <v>251</v>
      </c>
      <c r="B31">
        <v>7954</v>
      </c>
      <c r="C31">
        <v>58393.833994000699</v>
      </c>
      <c r="D31">
        <v>2018</v>
      </c>
      <c r="E31">
        <v>218054.83931553701</v>
      </c>
      <c r="F31">
        <v>22810.814043052</v>
      </c>
      <c r="H31">
        <v>20396.354669433302</v>
      </c>
      <c r="I31">
        <v>65971.082494086193</v>
      </c>
      <c r="J31">
        <v>37482.255690159902</v>
      </c>
      <c r="L31">
        <v>71394.332418805599</v>
      </c>
      <c r="N31" s="141"/>
      <c r="O31">
        <v>119499.056169894</v>
      </c>
      <c r="Q31">
        <v>56830.404483885999</v>
      </c>
      <c r="R31">
        <v>41725.378661756702</v>
      </c>
      <c r="U31">
        <v>2021</v>
      </c>
      <c r="V31">
        <v>48602.242200000001</v>
      </c>
      <c r="W31">
        <v>0</v>
      </c>
      <c r="Z31">
        <v>9943.4177</v>
      </c>
      <c r="AA31">
        <v>2233.1567</v>
      </c>
      <c r="AC31" s="141"/>
      <c r="AD31" s="141"/>
      <c r="AE31" s="141"/>
      <c r="AF31" s="141"/>
      <c r="AG31">
        <v>6717.15</v>
      </c>
      <c r="AI31">
        <v>29708.517800000001</v>
      </c>
      <c r="AK31">
        <v>200069268</v>
      </c>
    </row>
    <row r="32" spans="1:37" x14ac:dyDescent="0.25">
      <c r="A32" t="s">
        <v>252</v>
      </c>
      <c r="B32">
        <v>6928</v>
      </c>
      <c r="C32">
        <v>69951.230596501002</v>
      </c>
      <c r="D32">
        <v>2018</v>
      </c>
      <c r="E32">
        <v>221236.897713538</v>
      </c>
      <c r="F32">
        <v>51899.059250897</v>
      </c>
      <c r="H32">
        <v>43226.6209102176</v>
      </c>
      <c r="I32">
        <v>75887.497628431796</v>
      </c>
      <c r="J32">
        <v>3339.2140084336602</v>
      </c>
      <c r="L32">
        <v>46884.505915557696</v>
      </c>
      <c r="N32" s="141"/>
      <c r="O32">
        <v>63881.5769130107</v>
      </c>
      <c r="Q32">
        <v>127719.482163665</v>
      </c>
      <c r="R32">
        <v>29635.8386368621</v>
      </c>
      <c r="U32">
        <v>2021</v>
      </c>
      <c r="V32">
        <v>457066.5012</v>
      </c>
      <c r="W32">
        <v>0</v>
      </c>
      <c r="Z32">
        <v>431048.47450000001</v>
      </c>
      <c r="AA32">
        <v>89.980800000000002</v>
      </c>
      <c r="AC32" s="141"/>
      <c r="AD32" s="141"/>
      <c r="AE32" s="141"/>
      <c r="AF32" s="141"/>
      <c r="AG32">
        <v>2768</v>
      </c>
      <c r="AI32">
        <v>23160.045900000001</v>
      </c>
      <c r="AK32">
        <v>246500573</v>
      </c>
    </row>
    <row r="33" spans="1:37" x14ac:dyDescent="0.25">
      <c r="A33" t="s">
        <v>253</v>
      </c>
      <c r="B33">
        <v>5538</v>
      </c>
      <c r="C33">
        <v>26270.8165605004</v>
      </c>
      <c r="D33">
        <v>2018</v>
      </c>
      <c r="E33">
        <v>113055.575678041</v>
      </c>
      <c r="F33">
        <v>3750.8562453959998</v>
      </c>
      <c r="H33">
        <v>6778.59144849933</v>
      </c>
      <c r="I33">
        <v>43836.3955169849</v>
      </c>
      <c r="J33">
        <v>23303.8895905022</v>
      </c>
      <c r="L33">
        <v>35385.8428766582</v>
      </c>
      <c r="N33" s="141"/>
      <c r="O33">
        <v>65672.356316056903</v>
      </c>
      <c r="Q33">
        <v>27845.253889067</v>
      </c>
      <c r="R33">
        <v>19537.965472916701</v>
      </c>
      <c r="U33">
        <v>2021</v>
      </c>
      <c r="V33">
        <v>31220.953099999999</v>
      </c>
      <c r="W33">
        <v>0</v>
      </c>
      <c r="Z33">
        <v>3712.2977999999998</v>
      </c>
      <c r="AA33">
        <v>10809.2533</v>
      </c>
      <c r="AC33" s="141"/>
      <c r="AD33" s="141"/>
      <c r="AE33" s="141"/>
      <c r="AF33" s="141"/>
      <c r="AG33">
        <v>70</v>
      </c>
      <c r="AI33">
        <v>16629.401999999998</v>
      </c>
      <c r="AK33">
        <v>241200807</v>
      </c>
    </row>
    <row r="34" spans="1:37" x14ac:dyDescent="0.25">
      <c r="A34" t="s">
        <v>254</v>
      </c>
      <c r="B34">
        <v>11254</v>
      </c>
      <c r="C34">
        <v>42843.2123760002</v>
      </c>
      <c r="D34">
        <v>2018</v>
      </c>
      <c r="E34">
        <v>214074.15865511799</v>
      </c>
      <c r="F34">
        <v>7922.8460222249996</v>
      </c>
      <c r="H34">
        <v>17268.780295893201</v>
      </c>
      <c r="I34">
        <v>77088.193942977698</v>
      </c>
      <c r="J34">
        <v>38342.503662508803</v>
      </c>
      <c r="L34">
        <v>73451.834731513401</v>
      </c>
      <c r="N34" s="141"/>
      <c r="O34">
        <v>122760.241536802</v>
      </c>
      <c r="P34">
        <v>3594.0129369369301</v>
      </c>
      <c r="Q34">
        <v>58942.827999162102</v>
      </c>
      <c r="R34">
        <v>28777.076182216799</v>
      </c>
      <c r="U34">
        <v>2021</v>
      </c>
      <c r="V34">
        <v>43920.369400000003</v>
      </c>
      <c r="W34">
        <v>0</v>
      </c>
      <c r="Z34">
        <v>0</v>
      </c>
      <c r="AA34">
        <v>21038.663</v>
      </c>
      <c r="AC34" s="141"/>
      <c r="AD34" s="141"/>
      <c r="AE34" s="141"/>
      <c r="AF34" s="141"/>
      <c r="AG34">
        <v>1962</v>
      </c>
      <c r="AI34">
        <v>20919.706399999999</v>
      </c>
      <c r="AK34">
        <v>200034726</v>
      </c>
    </row>
    <row r="35" spans="1:37" x14ac:dyDescent="0.25">
      <c r="A35" t="s">
        <v>255</v>
      </c>
      <c r="B35">
        <v>7057</v>
      </c>
      <c r="C35">
        <v>30016.8252175007</v>
      </c>
      <c r="D35">
        <v>2018</v>
      </c>
      <c r="E35">
        <v>151386.72142994299</v>
      </c>
      <c r="F35">
        <v>10873.44759148</v>
      </c>
      <c r="H35">
        <v>11644.5904542262</v>
      </c>
      <c r="I35">
        <v>56157.335580148399</v>
      </c>
      <c r="J35">
        <v>26652.204592759899</v>
      </c>
      <c r="L35">
        <v>46059.143211328497</v>
      </c>
      <c r="N35" s="141"/>
      <c r="O35">
        <v>80382.057119177305</v>
      </c>
      <c r="Q35">
        <v>44517.330787478</v>
      </c>
      <c r="R35">
        <v>26487.3335232877</v>
      </c>
      <c r="U35">
        <v>2021</v>
      </c>
      <c r="V35">
        <v>27075.722300000001</v>
      </c>
      <c r="W35">
        <v>0</v>
      </c>
      <c r="Z35">
        <v>1329.9312</v>
      </c>
      <c r="AA35">
        <v>2955.4850000000001</v>
      </c>
      <c r="AC35" s="141"/>
      <c r="AD35" s="141"/>
      <c r="AE35" s="141"/>
      <c r="AF35" s="141"/>
      <c r="AG35">
        <v>2724</v>
      </c>
      <c r="AI35">
        <v>20066.306100000002</v>
      </c>
      <c r="AK35">
        <v>243200508</v>
      </c>
    </row>
    <row r="36" spans="1:37" x14ac:dyDescent="0.25">
      <c r="A36" t="s">
        <v>256</v>
      </c>
      <c r="B36">
        <v>31293</v>
      </c>
      <c r="C36">
        <v>20561.251422000201</v>
      </c>
      <c r="D36">
        <v>2018</v>
      </c>
      <c r="E36">
        <v>1026854.57548687</v>
      </c>
      <c r="F36">
        <v>609492.94555819803</v>
      </c>
      <c r="H36">
        <v>51556.4846655699</v>
      </c>
      <c r="I36">
        <v>152748.83593402099</v>
      </c>
      <c r="J36">
        <v>21423.301770003301</v>
      </c>
      <c r="L36">
        <v>191633.00755908201</v>
      </c>
      <c r="N36" s="141"/>
      <c r="O36">
        <v>597890.64054986904</v>
      </c>
      <c r="P36">
        <v>94714.270981982001</v>
      </c>
      <c r="Q36">
        <v>300753.76290520601</v>
      </c>
      <c r="R36">
        <v>33495.901049817498</v>
      </c>
      <c r="U36">
        <v>2021</v>
      </c>
      <c r="V36">
        <v>1231139.3067000001</v>
      </c>
      <c r="W36">
        <v>17368.756700000002</v>
      </c>
      <c r="X36">
        <v>4338.0672999999997</v>
      </c>
      <c r="Z36">
        <v>1146192.226</v>
      </c>
      <c r="AA36">
        <v>45142.914700000001</v>
      </c>
      <c r="AC36" s="141"/>
      <c r="AD36" s="141"/>
      <c r="AE36" s="141"/>
      <c r="AF36" s="141"/>
      <c r="AG36">
        <v>80.625</v>
      </c>
      <c r="AI36">
        <v>18016.717000000001</v>
      </c>
      <c r="AK36">
        <v>243000585</v>
      </c>
    </row>
    <row r="37" spans="1:37" x14ac:dyDescent="0.25">
      <c r="A37" t="s">
        <v>257</v>
      </c>
      <c r="B37">
        <v>17696</v>
      </c>
      <c r="C37">
        <v>51204.843253501</v>
      </c>
      <c r="D37">
        <v>2018</v>
      </c>
      <c r="E37">
        <v>325553.54198729299</v>
      </c>
      <c r="F37">
        <v>22701.568380880799</v>
      </c>
      <c r="H37">
        <v>26252.128407651599</v>
      </c>
      <c r="I37">
        <v>152386.54585370701</v>
      </c>
      <c r="J37">
        <v>19806.649494099998</v>
      </c>
      <c r="L37">
        <v>104406.649850954</v>
      </c>
      <c r="N37" s="141"/>
      <c r="O37">
        <v>144274.010799557</v>
      </c>
      <c r="P37">
        <v>35975.894990991001</v>
      </c>
      <c r="Q37">
        <v>76004.850720589006</v>
      </c>
      <c r="R37">
        <v>69298.785476155797</v>
      </c>
      <c r="U37">
        <v>2021</v>
      </c>
      <c r="V37">
        <v>134079.56140000001</v>
      </c>
      <c r="W37">
        <v>0</v>
      </c>
      <c r="Z37">
        <v>66251.963000000003</v>
      </c>
      <c r="AA37">
        <v>6261.1022999999996</v>
      </c>
      <c r="AC37" s="141"/>
      <c r="AD37" s="141"/>
      <c r="AE37" s="141"/>
      <c r="AF37" s="141"/>
      <c r="AG37">
        <v>2456.366</v>
      </c>
      <c r="AI37">
        <v>59110.130100000002</v>
      </c>
      <c r="AK37">
        <v>200073146</v>
      </c>
    </row>
    <row r="38" spans="1:37" x14ac:dyDescent="0.25">
      <c r="A38" t="s">
        <v>258</v>
      </c>
      <c r="B38">
        <v>29932</v>
      </c>
      <c r="C38">
        <v>48503.093402000901</v>
      </c>
      <c r="D38">
        <v>2018</v>
      </c>
      <c r="E38">
        <v>567577.541047871</v>
      </c>
      <c r="F38">
        <v>52495.214679877899</v>
      </c>
      <c r="H38">
        <v>50585.840959772999</v>
      </c>
      <c r="I38">
        <v>263324.44028929097</v>
      </c>
      <c r="J38">
        <v>31325.851748130201</v>
      </c>
      <c r="L38">
        <v>169846.19337079901</v>
      </c>
      <c r="N38" s="141"/>
      <c r="O38">
        <v>228137.63673401601</v>
      </c>
      <c r="P38">
        <v>135662.68610180201</v>
      </c>
      <c r="Q38">
        <v>137400.70427899499</v>
      </c>
      <c r="R38">
        <v>60883.513933058399</v>
      </c>
      <c r="U38">
        <v>2021</v>
      </c>
      <c r="V38">
        <v>135331.89449999999</v>
      </c>
      <c r="W38">
        <v>1542.6573000000001</v>
      </c>
      <c r="Z38">
        <v>10755.940199999999</v>
      </c>
      <c r="AA38">
        <v>75785.271399999998</v>
      </c>
      <c r="AC38" s="141"/>
      <c r="AD38" s="141"/>
      <c r="AE38" s="141"/>
      <c r="AF38" s="141"/>
      <c r="AG38">
        <v>218</v>
      </c>
      <c r="AI38">
        <v>47030.025600000001</v>
      </c>
      <c r="AK38">
        <v>200040905</v>
      </c>
    </row>
    <row r="39" spans="1:37" x14ac:dyDescent="0.25">
      <c r="A39" t="s">
        <v>259</v>
      </c>
      <c r="B39">
        <v>27377</v>
      </c>
      <c r="C39">
        <v>49684.237331000702</v>
      </c>
      <c r="D39">
        <v>2018</v>
      </c>
      <c r="E39">
        <v>854299.13050533703</v>
      </c>
      <c r="F39">
        <v>344354.31536652899</v>
      </c>
      <c r="H39">
        <v>100328.400543425</v>
      </c>
      <c r="I39">
        <v>149685.68508249399</v>
      </c>
      <c r="J39">
        <v>37925.969275093899</v>
      </c>
      <c r="L39">
        <v>222004.760237796</v>
      </c>
      <c r="N39" s="141"/>
      <c r="O39">
        <v>277493.354066192</v>
      </c>
      <c r="P39">
        <v>327010.365526126</v>
      </c>
      <c r="Q39">
        <v>205116.41159425699</v>
      </c>
      <c r="R39">
        <v>44678.999318762202</v>
      </c>
      <c r="U39">
        <v>2021</v>
      </c>
      <c r="V39">
        <v>53970.544900000001</v>
      </c>
      <c r="W39">
        <v>0</v>
      </c>
      <c r="Z39">
        <v>4961.8082999999997</v>
      </c>
      <c r="AA39">
        <v>22144.615300000001</v>
      </c>
      <c r="AC39" s="141"/>
      <c r="AD39" s="141"/>
      <c r="AE39" s="141"/>
      <c r="AF39" s="141"/>
      <c r="AG39">
        <v>2385.9430000000002</v>
      </c>
      <c r="AI39">
        <v>24478.1783</v>
      </c>
      <c r="AK39">
        <v>200035855</v>
      </c>
    </row>
    <row r="40" spans="1:37" x14ac:dyDescent="0.25">
      <c r="A40" t="s">
        <v>260</v>
      </c>
      <c r="B40">
        <v>5352</v>
      </c>
      <c r="C40">
        <v>47817.169946501497</v>
      </c>
      <c r="D40">
        <v>2018</v>
      </c>
      <c r="E40">
        <v>105497.437159312</v>
      </c>
      <c r="F40">
        <v>1737.4345933899999</v>
      </c>
      <c r="H40">
        <v>9436.7223489507596</v>
      </c>
      <c r="I40">
        <v>51069.239181180899</v>
      </c>
      <c r="J40">
        <v>10479.3036678102</v>
      </c>
      <c r="L40">
        <v>32774.737367980299</v>
      </c>
      <c r="N40" s="141"/>
      <c r="O40">
        <v>52153.991342132504</v>
      </c>
      <c r="Q40">
        <v>29719.077829224101</v>
      </c>
      <c r="R40">
        <v>23624.3679879556</v>
      </c>
      <c r="U40">
        <v>2021</v>
      </c>
      <c r="V40">
        <v>25234.7176</v>
      </c>
      <c r="W40">
        <v>0</v>
      </c>
      <c r="Z40">
        <v>2477.8870000000002</v>
      </c>
      <c r="AA40">
        <v>1698.4150999999999</v>
      </c>
      <c r="AC40" s="141"/>
      <c r="AD40" s="141"/>
      <c r="AE40" s="141"/>
      <c r="AF40" s="141"/>
      <c r="AG40">
        <v>910.85</v>
      </c>
      <c r="AI40">
        <v>20147.565500000001</v>
      </c>
      <c r="AK40">
        <v>200034601</v>
      </c>
    </row>
    <row r="41" spans="1:37" x14ac:dyDescent="0.25">
      <c r="A41" t="s">
        <v>261</v>
      </c>
      <c r="B41">
        <v>45062</v>
      </c>
      <c r="C41">
        <v>129297.35039800299</v>
      </c>
      <c r="D41">
        <v>2018</v>
      </c>
      <c r="E41">
        <v>1073022.7336488101</v>
      </c>
      <c r="F41">
        <v>202588.86841229699</v>
      </c>
      <c r="H41">
        <v>89837.554114822502</v>
      </c>
      <c r="I41">
        <v>380118.67312209599</v>
      </c>
      <c r="J41">
        <v>77302.459756626005</v>
      </c>
      <c r="L41">
        <v>323175.17824296601</v>
      </c>
      <c r="N41" s="141"/>
      <c r="O41">
        <v>549819.67514647404</v>
      </c>
      <c r="Q41">
        <v>357212.55680206697</v>
      </c>
      <c r="R41">
        <v>165933.575805367</v>
      </c>
      <c r="U41">
        <v>2021</v>
      </c>
      <c r="V41">
        <v>482533.17969999998</v>
      </c>
      <c r="W41">
        <v>16659.740099999999</v>
      </c>
      <c r="X41">
        <v>35460.144500000002</v>
      </c>
      <c r="Z41">
        <v>252262.6232</v>
      </c>
      <c r="AA41">
        <v>36270.570500000002</v>
      </c>
      <c r="AC41" s="141"/>
      <c r="AD41" s="141"/>
      <c r="AE41" s="141"/>
      <c r="AF41" s="141"/>
      <c r="AG41">
        <v>14684.65</v>
      </c>
      <c r="AI41">
        <v>127195.45140000001</v>
      </c>
      <c r="AK41">
        <v>200066371</v>
      </c>
    </row>
    <row r="42" spans="1:37" x14ac:dyDescent="0.25">
      <c r="A42" t="s">
        <v>262</v>
      </c>
      <c r="B42">
        <v>5366</v>
      </c>
      <c r="C42">
        <v>24985.324270000601</v>
      </c>
      <c r="D42">
        <v>2018</v>
      </c>
      <c r="E42">
        <v>108173.237386903</v>
      </c>
      <c r="F42">
        <v>3615.9975452200001</v>
      </c>
      <c r="H42">
        <v>3696.2680038202502</v>
      </c>
      <c r="I42">
        <v>52692.423624032097</v>
      </c>
      <c r="J42">
        <v>9684.7257813655706</v>
      </c>
      <c r="L42">
        <v>38483.8224324654</v>
      </c>
      <c r="N42" s="141"/>
      <c r="O42">
        <v>54513.4851739808</v>
      </c>
      <c r="Q42">
        <v>28090.437735083</v>
      </c>
      <c r="R42">
        <v>25569.3144778395</v>
      </c>
      <c r="U42">
        <v>2021</v>
      </c>
      <c r="V42">
        <v>28966.9804</v>
      </c>
      <c r="W42">
        <v>0</v>
      </c>
      <c r="Z42">
        <v>0</v>
      </c>
      <c r="AA42">
        <v>6487.9398000000001</v>
      </c>
      <c r="AC42" s="141"/>
      <c r="AD42" s="141"/>
      <c r="AE42" s="141"/>
      <c r="AF42" s="141"/>
      <c r="AG42">
        <v>141</v>
      </c>
      <c r="AI42">
        <v>22338.0406</v>
      </c>
      <c r="AK42">
        <v>200035327</v>
      </c>
    </row>
    <row r="43" spans="1:37" x14ac:dyDescent="0.25">
      <c r="A43" t="s">
        <v>263</v>
      </c>
      <c r="B43">
        <v>11118</v>
      </c>
      <c r="C43">
        <v>33544.238029500702</v>
      </c>
      <c r="D43">
        <v>2018</v>
      </c>
      <c r="E43">
        <v>190854.447029426</v>
      </c>
      <c r="F43">
        <v>16582.813898765002</v>
      </c>
      <c r="H43">
        <v>10498.3349152746</v>
      </c>
      <c r="I43">
        <v>74684.823144661103</v>
      </c>
      <c r="J43">
        <v>26000.476343725801</v>
      </c>
      <c r="L43">
        <v>63087.998726999198</v>
      </c>
      <c r="N43" s="141"/>
      <c r="O43">
        <v>102072.929968706</v>
      </c>
      <c r="Q43">
        <v>59856.997101214998</v>
      </c>
      <c r="R43">
        <v>28924.519959505102</v>
      </c>
      <c r="U43">
        <v>2021</v>
      </c>
      <c r="V43">
        <v>39014.555099999998</v>
      </c>
      <c r="W43">
        <v>0</v>
      </c>
      <c r="Z43">
        <v>7982.7304999999997</v>
      </c>
      <c r="AA43">
        <v>7172.0968999999996</v>
      </c>
      <c r="AC43" s="141"/>
      <c r="AD43" s="141"/>
      <c r="AE43" s="141"/>
      <c r="AF43" s="141"/>
      <c r="AG43">
        <v>350</v>
      </c>
      <c r="AI43">
        <v>23509.727699999999</v>
      </c>
      <c r="AK43">
        <v>200034049</v>
      </c>
    </row>
    <row r="44" spans="1:37" x14ac:dyDescent="0.25">
      <c r="A44" t="s">
        <v>264</v>
      </c>
      <c r="B44">
        <v>7671</v>
      </c>
      <c r="C44">
        <v>28984.8937555009</v>
      </c>
      <c r="D44">
        <v>2018</v>
      </c>
      <c r="E44">
        <v>159011.28251090201</v>
      </c>
      <c r="F44">
        <v>5116.1452181366703</v>
      </c>
      <c r="H44">
        <v>20615.667980752802</v>
      </c>
      <c r="I44">
        <v>59404.324630087001</v>
      </c>
      <c r="J44">
        <v>23808.588415225899</v>
      </c>
      <c r="L44">
        <v>50066.556266699801</v>
      </c>
      <c r="N44" s="141"/>
      <c r="O44">
        <v>78691.298497050098</v>
      </c>
      <c r="P44">
        <v>17949.298540540502</v>
      </c>
      <c r="Q44">
        <v>40361.159459549999</v>
      </c>
      <c r="R44">
        <v>22009.526013761599</v>
      </c>
      <c r="U44">
        <v>2021</v>
      </c>
      <c r="V44">
        <v>39954.4473</v>
      </c>
      <c r="W44">
        <v>0</v>
      </c>
      <c r="Z44">
        <v>978.84100000000001</v>
      </c>
      <c r="AA44">
        <v>20984.771000000001</v>
      </c>
      <c r="AC44" s="141"/>
      <c r="AD44" s="141"/>
      <c r="AE44" s="141"/>
      <c r="AF44" s="141"/>
      <c r="AG44">
        <v>448.81799999999998</v>
      </c>
      <c r="AI44">
        <v>17542.0173</v>
      </c>
      <c r="AK44">
        <v>243200425</v>
      </c>
    </row>
    <row r="45" spans="1:37" x14ac:dyDescent="0.25">
      <c r="A45" t="s">
        <v>265</v>
      </c>
      <c r="B45">
        <v>34937</v>
      </c>
      <c r="C45">
        <v>57467.627463000703</v>
      </c>
      <c r="D45">
        <v>2018</v>
      </c>
      <c r="E45">
        <v>1098876.71181711</v>
      </c>
      <c r="F45">
        <v>578170.94621869305</v>
      </c>
      <c r="H45">
        <v>51188.846753709397</v>
      </c>
      <c r="I45">
        <v>222606.08475615401</v>
      </c>
      <c r="J45">
        <v>40782.040810820203</v>
      </c>
      <c r="L45">
        <v>206128.793277733</v>
      </c>
      <c r="N45" s="141"/>
      <c r="O45">
        <v>571471.61428099696</v>
      </c>
      <c r="P45">
        <v>204061.89933657699</v>
      </c>
      <c r="Q45">
        <v>245110.76561120001</v>
      </c>
      <c r="R45">
        <v>78232.432588335898</v>
      </c>
      <c r="U45">
        <v>2021</v>
      </c>
      <c r="V45">
        <v>219386.33549999999</v>
      </c>
      <c r="W45">
        <v>0</v>
      </c>
      <c r="Z45">
        <v>140371.34719999999</v>
      </c>
      <c r="AA45">
        <v>17337.1371</v>
      </c>
      <c r="AC45" s="141"/>
      <c r="AD45" s="141"/>
      <c r="AE45" s="141"/>
      <c r="AF45" s="141"/>
      <c r="AG45">
        <v>1486</v>
      </c>
      <c r="AI45">
        <v>60191.851199999997</v>
      </c>
      <c r="AK45">
        <v>200068815</v>
      </c>
    </row>
    <row r="46" spans="1:37" x14ac:dyDescent="0.25">
      <c r="A46" t="s">
        <v>266</v>
      </c>
      <c r="B46">
        <v>15638</v>
      </c>
      <c r="C46">
        <v>21340.927492500399</v>
      </c>
      <c r="D46">
        <v>2018</v>
      </c>
      <c r="E46">
        <v>393104.64059931698</v>
      </c>
      <c r="F46">
        <v>64997.421129725997</v>
      </c>
      <c r="H46">
        <v>68681.326943508495</v>
      </c>
      <c r="I46">
        <v>109808.623478668</v>
      </c>
      <c r="J46">
        <v>9252.0980183361007</v>
      </c>
      <c r="L46">
        <v>140365.17102907799</v>
      </c>
      <c r="N46" s="141"/>
      <c r="O46">
        <v>180239.499908456</v>
      </c>
      <c r="Q46">
        <v>98048.166307591004</v>
      </c>
      <c r="R46">
        <v>114814.879213899</v>
      </c>
      <c r="U46">
        <v>2021</v>
      </c>
      <c r="V46">
        <v>165756.04079999999</v>
      </c>
      <c r="W46">
        <v>0</v>
      </c>
      <c r="Z46">
        <v>2040.3957</v>
      </c>
      <c r="AA46">
        <v>3327.2107999999998</v>
      </c>
      <c r="AC46" s="141"/>
      <c r="AD46" s="141"/>
      <c r="AE46" s="141"/>
      <c r="AF46" s="141"/>
      <c r="AG46">
        <v>20888.989000000001</v>
      </c>
      <c r="AH46">
        <v>47563.944499999998</v>
      </c>
      <c r="AI46">
        <v>31935.500800000002</v>
      </c>
      <c r="AK46">
        <v>244800405</v>
      </c>
    </row>
    <row r="47" spans="1:37" x14ac:dyDescent="0.25">
      <c r="A47" t="s">
        <v>267</v>
      </c>
      <c r="B47">
        <v>44370</v>
      </c>
      <c r="C47">
        <v>99391.468136501906</v>
      </c>
      <c r="D47">
        <v>2018</v>
      </c>
      <c r="E47">
        <v>3288340.23041355</v>
      </c>
      <c r="F47">
        <v>2523049.9280413701</v>
      </c>
      <c r="H47">
        <v>100394.195147274</v>
      </c>
      <c r="I47">
        <v>338189.81233356299</v>
      </c>
      <c r="J47">
        <v>64922.668428484503</v>
      </c>
      <c r="L47">
        <v>261783.62646286201</v>
      </c>
      <c r="N47" s="141"/>
      <c r="O47">
        <v>372918.53874665801</v>
      </c>
      <c r="P47">
        <v>269949.99839639699</v>
      </c>
      <c r="Q47">
        <v>218112.90052433201</v>
      </c>
      <c r="R47">
        <v>2427358.79274617</v>
      </c>
      <c r="U47">
        <v>2021</v>
      </c>
      <c r="V47">
        <v>2608571.0510999998</v>
      </c>
      <c r="W47">
        <v>0</v>
      </c>
      <c r="X47">
        <v>15436</v>
      </c>
      <c r="Z47">
        <v>110391.35</v>
      </c>
      <c r="AA47">
        <v>17866.840400000001</v>
      </c>
      <c r="AC47" s="141"/>
      <c r="AD47" s="141"/>
      <c r="AE47" s="141"/>
      <c r="AF47" s="141"/>
      <c r="AG47">
        <v>630</v>
      </c>
      <c r="AH47">
        <v>58542.39</v>
      </c>
      <c r="AI47">
        <v>97138.470700000005</v>
      </c>
      <c r="AK47">
        <v>200072643</v>
      </c>
    </row>
    <row r="48" spans="1:37" x14ac:dyDescent="0.25">
      <c r="A48" t="s">
        <v>268</v>
      </c>
      <c r="B48">
        <v>19536</v>
      </c>
      <c r="C48">
        <v>64545.921315000698</v>
      </c>
      <c r="D48">
        <v>2018</v>
      </c>
      <c r="E48">
        <v>385605.58729444002</v>
      </c>
      <c r="F48">
        <v>28068.77138473</v>
      </c>
      <c r="H48">
        <v>39816.642958845798</v>
      </c>
      <c r="I48">
        <v>145226.74812042501</v>
      </c>
      <c r="J48">
        <v>47665.359384720497</v>
      </c>
      <c r="L48">
        <v>124828.065445719</v>
      </c>
      <c r="N48" s="141"/>
      <c r="O48">
        <v>198471.59385438799</v>
      </c>
      <c r="P48">
        <v>16133.411180180199</v>
      </c>
      <c r="Q48">
        <v>105761.88655506801</v>
      </c>
      <c r="R48">
        <v>65238.695704805003</v>
      </c>
      <c r="U48">
        <v>2021</v>
      </c>
      <c r="V48">
        <v>402266.8</v>
      </c>
      <c r="W48">
        <v>0</v>
      </c>
      <c r="Z48">
        <v>320193.99430000002</v>
      </c>
      <c r="AA48">
        <v>26847.504099999998</v>
      </c>
      <c r="AC48" s="141"/>
      <c r="AD48" s="141"/>
      <c r="AE48" s="141"/>
      <c r="AF48" s="141"/>
      <c r="AG48">
        <v>8627</v>
      </c>
      <c r="AI48">
        <v>46598.301599999999</v>
      </c>
      <c r="AK48">
        <v>200067478</v>
      </c>
    </row>
    <row r="49" spans="1:37" x14ac:dyDescent="0.25">
      <c r="A49" t="s">
        <v>269</v>
      </c>
      <c r="B49">
        <v>20559</v>
      </c>
      <c r="C49">
        <v>78610.559272001003</v>
      </c>
      <c r="D49">
        <v>2018</v>
      </c>
      <c r="E49">
        <v>325985.84984679299</v>
      </c>
      <c r="F49">
        <v>8075.3013171639996</v>
      </c>
      <c r="H49">
        <v>36574.1011564152</v>
      </c>
      <c r="I49">
        <v>138315.46825371799</v>
      </c>
      <c r="J49">
        <v>14572.677934638899</v>
      </c>
      <c r="L49">
        <v>128448.301184857</v>
      </c>
      <c r="N49" s="141"/>
      <c r="O49">
        <v>163011.32883080599</v>
      </c>
      <c r="Q49">
        <v>102553.542577574</v>
      </c>
      <c r="R49">
        <v>60420.9784384136</v>
      </c>
      <c r="U49">
        <v>2021</v>
      </c>
      <c r="V49">
        <v>212956.7157</v>
      </c>
      <c r="W49">
        <v>0</v>
      </c>
      <c r="Z49">
        <v>160440.44560000001</v>
      </c>
      <c r="AA49">
        <v>2126.7574</v>
      </c>
      <c r="AC49" s="141"/>
      <c r="AD49" s="141"/>
      <c r="AE49" s="141"/>
      <c r="AF49" s="141"/>
      <c r="AG49">
        <v>2971.6880000000001</v>
      </c>
      <c r="AI49">
        <v>47417.824699999997</v>
      </c>
      <c r="AK49">
        <v>200049211</v>
      </c>
    </row>
    <row r="50" spans="1:37" x14ac:dyDescent="0.25">
      <c r="A50" t="s">
        <v>270</v>
      </c>
      <c r="B50">
        <v>12048</v>
      </c>
      <c r="C50">
        <v>41535.142529500903</v>
      </c>
      <c r="D50">
        <v>2018</v>
      </c>
      <c r="E50">
        <v>231947.058542382</v>
      </c>
      <c r="F50">
        <v>15469.849607566</v>
      </c>
      <c r="H50">
        <v>18287.058363259999</v>
      </c>
      <c r="I50">
        <v>93476.640770814396</v>
      </c>
      <c r="J50">
        <v>27731.0910614897</v>
      </c>
      <c r="L50">
        <v>76982.418739251807</v>
      </c>
      <c r="N50" s="141"/>
      <c r="O50">
        <v>114665.491421812</v>
      </c>
      <c r="P50">
        <v>20717.050693693702</v>
      </c>
      <c r="Q50">
        <v>59025.003929035003</v>
      </c>
      <c r="R50">
        <v>37539.512497841599</v>
      </c>
      <c r="U50">
        <v>2021</v>
      </c>
      <c r="V50">
        <v>49689.655700000003</v>
      </c>
      <c r="W50">
        <v>0</v>
      </c>
      <c r="Z50">
        <v>11343.311299999999</v>
      </c>
      <c r="AA50">
        <v>6982.1683999999996</v>
      </c>
      <c r="AC50" s="141"/>
      <c r="AD50" s="141"/>
      <c r="AE50" s="141"/>
      <c r="AF50" s="141"/>
      <c r="AG50">
        <v>1071</v>
      </c>
      <c r="AI50">
        <v>30293.175999999999</v>
      </c>
      <c r="AK50">
        <v>241200641</v>
      </c>
    </row>
    <row r="51" spans="1:37" x14ac:dyDescent="0.25">
      <c r="A51" t="s">
        <v>271</v>
      </c>
      <c r="B51">
        <v>23048</v>
      </c>
      <c r="C51">
        <v>56367.256185501101</v>
      </c>
      <c r="D51">
        <v>2018</v>
      </c>
      <c r="E51">
        <v>340909.80487438699</v>
      </c>
      <c r="F51">
        <v>28379.8344970246</v>
      </c>
      <c r="H51">
        <v>34513.9244568215</v>
      </c>
      <c r="I51">
        <v>111773.79085372901</v>
      </c>
      <c r="J51">
        <v>12536.103587359201</v>
      </c>
      <c r="L51">
        <v>153706.151479452</v>
      </c>
      <c r="N51" s="141"/>
      <c r="O51">
        <v>171209.54851262699</v>
      </c>
      <c r="P51">
        <v>7473.4010720720698</v>
      </c>
      <c r="Q51">
        <v>125128.727571133</v>
      </c>
      <c r="R51">
        <v>37098.127718554497</v>
      </c>
      <c r="U51">
        <v>2021</v>
      </c>
      <c r="V51">
        <v>254820.55110000001</v>
      </c>
      <c r="W51">
        <v>224000.8671</v>
      </c>
      <c r="Z51">
        <v>649.40099999999995</v>
      </c>
      <c r="AA51">
        <v>5421.473</v>
      </c>
      <c r="AC51" s="141"/>
      <c r="AD51" s="141"/>
      <c r="AE51" s="141"/>
      <c r="AF51" s="141"/>
      <c r="AG51">
        <v>714.90599999999995</v>
      </c>
      <c r="AI51">
        <v>24033.903999999999</v>
      </c>
      <c r="AK51">
        <v>200070365</v>
      </c>
    </row>
    <row r="52" spans="1:37" x14ac:dyDescent="0.25">
      <c r="A52" t="s">
        <v>272</v>
      </c>
      <c r="B52">
        <v>11058</v>
      </c>
      <c r="C52">
        <v>22072.791380500501</v>
      </c>
      <c r="D52">
        <v>2018</v>
      </c>
      <c r="E52">
        <v>188260.88281952799</v>
      </c>
      <c r="F52">
        <v>4428.7734856999996</v>
      </c>
      <c r="H52">
        <v>7626.07008328339</v>
      </c>
      <c r="I52">
        <v>73121.544402672502</v>
      </c>
      <c r="J52">
        <v>16529.368524736899</v>
      </c>
      <c r="L52">
        <v>86555.126323135104</v>
      </c>
      <c r="N52" s="141"/>
      <c r="O52">
        <v>108919.791039641</v>
      </c>
      <c r="Q52">
        <v>49121.472545762001</v>
      </c>
      <c r="R52">
        <v>30219.619234125301</v>
      </c>
      <c r="U52">
        <v>2021</v>
      </c>
      <c r="V52">
        <v>27040.37</v>
      </c>
      <c r="W52">
        <v>0</v>
      </c>
      <c r="Z52">
        <v>2493.4748</v>
      </c>
      <c r="AA52">
        <v>1265.0231000000001</v>
      </c>
      <c r="AC52" s="141"/>
      <c r="AD52" s="141"/>
      <c r="AE52" s="141"/>
      <c r="AF52" s="141"/>
      <c r="AG52">
        <v>0</v>
      </c>
      <c r="AI52">
        <v>23281.872100000001</v>
      </c>
      <c r="AK52">
        <v>200067122</v>
      </c>
    </row>
    <row r="53" spans="1:37" x14ac:dyDescent="0.25">
      <c r="A53" t="s">
        <v>273</v>
      </c>
      <c r="B53">
        <v>30002</v>
      </c>
      <c r="C53">
        <v>164588.20584600299</v>
      </c>
      <c r="D53">
        <v>2018</v>
      </c>
      <c r="E53">
        <v>712324.71039281006</v>
      </c>
      <c r="F53">
        <v>132827.17983762099</v>
      </c>
      <c r="H53">
        <v>66776.840979842003</v>
      </c>
      <c r="I53">
        <v>289467.25500508898</v>
      </c>
      <c r="J53">
        <v>38481.909184723299</v>
      </c>
      <c r="L53">
        <v>184771.52538553299</v>
      </c>
      <c r="N53" s="141"/>
      <c r="O53">
        <v>255594.89688165201</v>
      </c>
      <c r="P53">
        <v>142831.744369369</v>
      </c>
      <c r="Q53">
        <v>170133.50894791001</v>
      </c>
      <c r="R53">
        <v>143764.560193877</v>
      </c>
      <c r="U53">
        <v>2021</v>
      </c>
      <c r="V53">
        <v>343978.71260000003</v>
      </c>
      <c r="W53">
        <v>0</v>
      </c>
      <c r="X53">
        <v>5265</v>
      </c>
      <c r="Z53">
        <v>204876.34899999999</v>
      </c>
      <c r="AA53">
        <v>4318.6959999999999</v>
      </c>
      <c r="AC53" s="141"/>
      <c r="AD53" s="141"/>
      <c r="AE53" s="141"/>
      <c r="AF53" s="141"/>
      <c r="AG53">
        <v>3537.8180000000002</v>
      </c>
      <c r="AI53">
        <v>125980.8496</v>
      </c>
      <c r="AK53">
        <v>200067940</v>
      </c>
    </row>
    <row r="54" spans="1:37" x14ac:dyDescent="0.25">
      <c r="A54" t="s">
        <v>274</v>
      </c>
      <c r="B54">
        <v>2989</v>
      </c>
      <c r="C54">
        <v>9793.64565400008</v>
      </c>
      <c r="D54">
        <v>2018</v>
      </c>
      <c r="E54">
        <v>66974.847655406295</v>
      </c>
      <c r="F54">
        <v>5519.0857830728801</v>
      </c>
      <c r="H54">
        <v>9164.1038693480696</v>
      </c>
      <c r="I54">
        <v>22951.393898266899</v>
      </c>
      <c r="J54">
        <v>9831.8640680654098</v>
      </c>
      <c r="L54">
        <v>19508.4000366531</v>
      </c>
      <c r="N54" s="141"/>
      <c r="O54">
        <v>28604.8903142327</v>
      </c>
      <c r="P54">
        <v>11797.9251738739</v>
      </c>
      <c r="Q54">
        <v>17101.55224976</v>
      </c>
      <c r="R54">
        <v>9470.4799175397002</v>
      </c>
      <c r="U54">
        <v>2021</v>
      </c>
      <c r="V54">
        <v>10186.5661</v>
      </c>
      <c r="W54">
        <v>0</v>
      </c>
      <c r="Z54">
        <v>0</v>
      </c>
      <c r="AA54">
        <v>2281.9663</v>
      </c>
      <c r="AC54" s="141"/>
      <c r="AD54" s="141"/>
      <c r="AE54" s="141"/>
      <c r="AF54" s="141"/>
      <c r="AG54">
        <v>0</v>
      </c>
      <c r="AI54">
        <v>7904.5998</v>
      </c>
      <c r="AK54">
        <v>200030435</v>
      </c>
    </row>
    <row r="55" spans="1:37" x14ac:dyDescent="0.25">
      <c r="A55" t="s">
        <v>275</v>
      </c>
      <c r="B55">
        <v>18634</v>
      </c>
      <c r="C55">
        <v>18609.160166500002</v>
      </c>
      <c r="D55">
        <v>2018</v>
      </c>
      <c r="E55">
        <v>448101.023783868</v>
      </c>
      <c r="F55">
        <v>114441.75334960601</v>
      </c>
      <c r="H55">
        <v>54700.5682647922</v>
      </c>
      <c r="I55">
        <v>150038.84441076999</v>
      </c>
      <c r="J55">
        <v>9855.2502896415299</v>
      </c>
      <c r="L55">
        <v>119064.607469059</v>
      </c>
      <c r="N55" s="141"/>
      <c r="O55">
        <v>152755.31771395501</v>
      </c>
      <c r="P55">
        <v>90092.749090090001</v>
      </c>
      <c r="Q55">
        <v>133220.14830798499</v>
      </c>
      <c r="R55">
        <v>70483.8501748415</v>
      </c>
      <c r="U55">
        <v>2021</v>
      </c>
      <c r="V55">
        <v>103343.2497</v>
      </c>
      <c r="W55">
        <v>0</v>
      </c>
      <c r="Z55">
        <v>29846.125599999999</v>
      </c>
      <c r="AA55">
        <v>17058.768899999999</v>
      </c>
      <c r="AC55" s="141"/>
      <c r="AD55" s="141"/>
      <c r="AE55" s="141"/>
      <c r="AF55" s="141"/>
      <c r="AG55">
        <v>18625</v>
      </c>
      <c r="AI55">
        <v>37808.355199999998</v>
      </c>
      <c r="AK55">
        <v>200067064</v>
      </c>
    </row>
    <row r="56" spans="1:37" x14ac:dyDescent="0.25">
      <c r="A56" t="s">
        <v>276</v>
      </c>
      <c r="B56">
        <v>18695</v>
      </c>
      <c r="C56">
        <v>29664.7165400005</v>
      </c>
      <c r="D56">
        <v>2018</v>
      </c>
      <c r="E56">
        <v>301594.86273247702</v>
      </c>
      <c r="F56">
        <v>11459.3937832513</v>
      </c>
      <c r="H56">
        <v>31416.033917561701</v>
      </c>
      <c r="I56">
        <v>137707.16380447801</v>
      </c>
      <c r="J56">
        <v>6527.2721437792898</v>
      </c>
      <c r="L56">
        <v>114484.999083407</v>
      </c>
      <c r="N56" s="141"/>
      <c r="O56">
        <v>143825.910657083</v>
      </c>
      <c r="P56">
        <v>16866.650963963999</v>
      </c>
      <c r="Q56">
        <v>96566.367121692601</v>
      </c>
      <c r="R56">
        <v>44335.933989737598</v>
      </c>
      <c r="U56">
        <v>2021</v>
      </c>
      <c r="V56">
        <v>38805.6423</v>
      </c>
      <c r="W56">
        <v>0</v>
      </c>
      <c r="Z56">
        <v>0</v>
      </c>
      <c r="AA56">
        <v>3563.1839</v>
      </c>
      <c r="AC56" s="141"/>
      <c r="AD56" s="141"/>
      <c r="AE56" s="141"/>
      <c r="AF56" s="141"/>
      <c r="AG56">
        <v>316.5</v>
      </c>
      <c r="AI56">
        <v>34925.958400000003</v>
      </c>
      <c r="AK56">
        <v>200035129</v>
      </c>
    </row>
    <row r="57" spans="1:37" x14ac:dyDescent="0.25">
      <c r="A57" t="s">
        <v>277</v>
      </c>
      <c r="B57">
        <v>22299</v>
      </c>
      <c r="C57">
        <v>23804.973475000901</v>
      </c>
      <c r="D57">
        <v>2018</v>
      </c>
      <c r="E57">
        <v>339150.89271310699</v>
      </c>
      <c r="F57">
        <v>13707.0424452514</v>
      </c>
      <c r="H57">
        <v>33700.348853767398</v>
      </c>
      <c r="I57">
        <v>124965.059943366</v>
      </c>
      <c r="J57">
        <v>24932.1035660657</v>
      </c>
      <c r="L57">
        <v>141846.337904657</v>
      </c>
      <c r="N57" s="141"/>
      <c r="O57">
        <v>172591.769488413</v>
      </c>
      <c r="P57">
        <v>30146.0843063063</v>
      </c>
      <c r="Q57">
        <v>100736.66291565599</v>
      </c>
      <c r="R57">
        <v>35676.376002732803</v>
      </c>
      <c r="U57">
        <v>2021</v>
      </c>
      <c r="V57">
        <v>38263.870600000002</v>
      </c>
      <c r="W57">
        <v>0</v>
      </c>
      <c r="Z57">
        <v>0</v>
      </c>
      <c r="AA57">
        <v>13974.63</v>
      </c>
      <c r="AC57" s="141"/>
      <c r="AD57" s="141"/>
      <c r="AE57" s="141"/>
      <c r="AF57" s="141"/>
      <c r="AG57">
        <v>0</v>
      </c>
      <c r="AI57">
        <v>24289.240600000001</v>
      </c>
      <c r="AK57">
        <v>200023620</v>
      </c>
    </row>
    <row r="58" spans="1:37" x14ac:dyDescent="0.25">
      <c r="A58" t="s">
        <v>278</v>
      </c>
      <c r="B58">
        <v>7088</v>
      </c>
      <c r="C58">
        <v>113316.201768003</v>
      </c>
      <c r="D58">
        <v>2018</v>
      </c>
      <c r="E58">
        <v>196037.60191376999</v>
      </c>
      <c r="F58">
        <v>43245.497584978999</v>
      </c>
      <c r="H58">
        <v>23253.030105523401</v>
      </c>
      <c r="I58">
        <v>78592.742880095102</v>
      </c>
      <c r="J58">
        <v>7293.8891082336304</v>
      </c>
      <c r="L58">
        <v>43652.442234939597</v>
      </c>
      <c r="N58" s="141"/>
      <c r="O58">
        <v>66391.719812592593</v>
      </c>
      <c r="Q58">
        <v>93428.153616739102</v>
      </c>
      <c r="R58">
        <v>36217.728484439103</v>
      </c>
      <c r="U58">
        <v>2021</v>
      </c>
      <c r="V58">
        <v>1069981.8481999999</v>
      </c>
      <c r="W58">
        <v>0</v>
      </c>
      <c r="Z58">
        <v>1036815.7773</v>
      </c>
      <c r="AA58">
        <v>449.75819999999999</v>
      </c>
      <c r="AC58" s="141"/>
      <c r="AD58" s="141"/>
      <c r="AE58" s="141"/>
      <c r="AF58" s="141"/>
      <c r="AG58">
        <v>0</v>
      </c>
      <c r="AI58">
        <v>32716.312699999999</v>
      </c>
      <c r="AK58">
        <v>200066363</v>
      </c>
    </row>
    <row r="59" spans="1:37" x14ac:dyDescent="0.25">
      <c r="A59" t="s">
        <v>279</v>
      </c>
      <c r="B59">
        <v>16591</v>
      </c>
      <c r="C59">
        <v>39142.328195001101</v>
      </c>
      <c r="D59">
        <v>2018</v>
      </c>
      <c r="E59">
        <v>345215.97609359899</v>
      </c>
      <c r="F59">
        <v>14579.4031100593</v>
      </c>
      <c r="H59">
        <v>59712.770236213801</v>
      </c>
      <c r="I59">
        <v>150390.10742337501</v>
      </c>
      <c r="J59">
        <v>8255.8607908945105</v>
      </c>
      <c r="L59">
        <v>112277.834533057</v>
      </c>
      <c r="N59" s="141"/>
      <c r="O59">
        <v>129093.95950820499</v>
      </c>
      <c r="P59">
        <v>80871.426162162097</v>
      </c>
      <c r="Q59">
        <v>84371.776431414997</v>
      </c>
      <c r="R59">
        <v>50878.8139918175</v>
      </c>
      <c r="U59">
        <v>2021</v>
      </c>
      <c r="V59">
        <v>199117.07070000001</v>
      </c>
      <c r="W59">
        <v>0</v>
      </c>
      <c r="Z59">
        <v>156348.86110000001</v>
      </c>
      <c r="AA59">
        <v>897.27809999999999</v>
      </c>
      <c r="AC59" s="141"/>
      <c r="AD59" s="141"/>
      <c r="AE59" s="141"/>
      <c r="AF59" s="141"/>
      <c r="AG59">
        <v>1241.93</v>
      </c>
      <c r="AI59">
        <v>40629.001499999998</v>
      </c>
      <c r="AK59">
        <v>246500482</v>
      </c>
    </row>
    <row r="60" spans="1:37" x14ac:dyDescent="0.25">
      <c r="A60" t="s">
        <v>280</v>
      </c>
      <c r="B60">
        <v>19173</v>
      </c>
      <c r="C60">
        <v>68671.152587000906</v>
      </c>
      <c r="D60">
        <v>2018</v>
      </c>
      <c r="E60">
        <v>384476.13364589697</v>
      </c>
      <c r="F60">
        <v>20341.943376542298</v>
      </c>
      <c r="H60">
        <v>40009.043987896301</v>
      </c>
      <c r="I60">
        <v>134271.16976385299</v>
      </c>
      <c r="J60">
        <v>64716.956141978197</v>
      </c>
      <c r="L60">
        <v>125137.02037562701</v>
      </c>
      <c r="N60" s="141"/>
      <c r="O60">
        <v>211323.55089423101</v>
      </c>
      <c r="P60">
        <v>18365.176684684699</v>
      </c>
      <c r="Q60">
        <v>111744.718099331</v>
      </c>
      <c r="R60">
        <v>43042.687967649799</v>
      </c>
      <c r="U60">
        <v>2021</v>
      </c>
      <c r="V60">
        <v>57071.632799999999</v>
      </c>
      <c r="W60">
        <v>0</v>
      </c>
      <c r="X60">
        <v>2302.7199999999998</v>
      </c>
      <c r="Z60">
        <v>0</v>
      </c>
      <c r="AA60">
        <v>21770.593799999999</v>
      </c>
      <c r="AC60" s="141"/>
      <c r="AD60" s="141"/>
      <c r="AE60" s="141"/>
      <c r="AF60" s="141"/>
      <c r="AG60">
        <v>228</v>
      </c>
      <c r="AI60">
        <v>32770.319000000003</v>
      </c>
      <c r="AK60">
        <v>243200391</v>
      </c>
    </row>
    <row r="61" spans="1:37" x14ac:dyDescent="0.25">
      <c r="A61" t="s">
        <v>281</v>
      </c>
      <c r="B61">
        <v>10053</v>
      </c>
      <c r="C61">
        <v>38017.450188500297</v>
      </c>
      <c r="D61">
        <v>2018</v>
      </c>
      <c r="E61">
        <v>206315.601268845</v>
      </c>
      <c r="F61">
        <v>8849.8950140369998</v>
      </c>
      <c r="H61">
        <v>21686.977279944</v>
      </c>
      <c r="I61">
        <v>63200.014607704703</v>
      </c>
      <c r="J61">
        <v>33890.101152611503</v>
      </c>
      <c r="L61">
        <v>78688.613214548604</v>
      </c>
      <c r="N61" s="141"/>
      <c r="O61">
        <v>121848.648473626</v>
      </c>
      <c r="Q61">
        <v>59066.3936491692</v>
      </c>
      <c r="R61">
        <v>25400.5591460506</v>
      </c>
      <c r="U61">
        <v>2021</v>
      </c>
      <c r="V61">
        <v>26207.079699999998</v>
      </c>
      <c r="W61">
        <v>0</v>
      </c>
      <c r="Z61">
        <v>0</v>
      </c>
      <c r="AA61">
        <v>7113.0059000000001</v>
      </c>
      <c r="AC61" s="141"/>
      <c r="AD61" s="141"/>
      <c r="AE61" s="141"/>
      <c r="AF61" s="141"/>
      <c r="AG61">
        <v>622</v>
      </c>
      <c r="AI61">
        <v>18472.073799999998</v>
      </c>
      <c r="AK61">
        <v>248200065</v>
      </c>
    </row>
    <row r="62" spans="1:37" x14ac:dyDescent="0.25">
      <c r="A62" t="s">
        <v>282</v>
      </c>
      <c r="B62">
        <v>5819</v>
      </c>
      <c r="C62">
        <v>29725.678580000898</v>
      </c>
      <c r="D62">
        <v>2018</v>
      </c>
      <c r="E62">
        <v>111695.789451637</v>
      </c>
      <c r="F62">
        <v>1591.7246730249999</v>
      </c>
      <c r="H62">
        <v>9374.8902698906695</v>
      </c>
      <c r="I62">
        <v>45325.136677734001</v>
      </c>
      <c r="J62">
        <v>8216.7748064140596</v>
      </c>
      <c r="L62">
        <v>47187.263024572901</v>
      </c>
      <c r="N62" s="141"/>
      <c r="O62">
        <v>60832.767654799602</v>
      </c>
      <c r="Q62">
        <v>29821.971396926801</v>
      </c>
      <c r="R62">
        <v>21041.0503999102</v>
      </c>
      <c r="U62">
        <v>2021</v>
      </c>
      <c r="V62">
        <v>370245.93709999998</v>
      </c>
      <c r="W62">
        <v>322141.04969999997</v>
      </c>
      <c r="Z62">
        <v>2461.1466999999998</v>
      </c>
      <c r="AA62">
        <v>28287.8946</v>
      </c>
      <c r="AC62" s="141"/>
      <c r="AD62" s="141"/>
      <c r="AE62" s="141"/>
      <c r="AF62" s="141"/>
      <c r="AG62">
        <v>311.10000000000002</v>
      </c>
      <c r="AI62">
        <v>17044.7461</v>
      </c>
      <c r="AK62">
        <v>200042463</v>
      </c>
    </row>
    <row r="63" spans="1:37" x14ac:dyDescent="0.25">
      <c r="A63" t="s">
        <v>283</v>
      </c>
      <c r="B63">
        <v>5512</v>
      </c>
      <c r="C63">
        <v>44332.668410500897</v>
      </c>
      <c r="D63">
        <v>2018</v>
      </c>
      <c r="E63">
        <v>120840.729123793</v>
      </c>
      <c r="F63">
        <v>5459.3969637419996</v>
      </c>
      <c r="H63">
        <v>5896.9089594519701</v>
      </c>
      <c r="I63">
        <v>46480.796185713101</v>
      </c>
      <c r="J63">
        <v>27783.914855958501</v>
      </c>
      <c r="L63">
        <v>35219.712158927301</v>
      </c>
      <c r="N63" s="141"/>
      <c r="O63">
        <v>66634.986183961606</v>
      </c>
      <c r="Q63">
        <v>29793.571935423999</v>
      </c>
      <c r="R63">
        <v>24412.171004407301</v>
      </c>
      <c r="U63">
        <v>2021</v>
      </c>
      <c r="V63">
        <v>674491.29099999997</v>
      </c>
      <c r="W63">
        <v>131865.41020000001</v>
      </c>
      <c r="Z63">
        <v>514211.14889999997</v>
      </c>
      <c r="AA63">
        <v>6827.7977000000001</v>
      </c>
      <c r="AC63" s="141"/>
      <c r="AD63" s="141"/>
      <c r="AE63" s="141"/>
      <c r="AF63" s="141"/>
      <c r="AG63">
        <v>157</v>
      </c>
      <c r="AI63">
        <v>21429.9342</v>
      </c>
      <c r="AK63">
        <v>241200914</v>
      </c>
    </row>
    <row r="64" spans="1:37" x14ac:dyDescent="0.25">
      <c r="A64" t="s">
        <v>284</v>
      </c>
      <c r="B64">
        <v>41665</v>
      </c>
      <c r="C64">
        <v>9997.2880994996794</v>
      </c>
      <c r="D64">
        <v>2018</v>
      </c>
      <c r="E64">
        <v>589616.09861356195</v>
      </c>
      <c r="F64">
        <v>58139.4020923641</v>
      </c>
      <c r="H64">
        <v>61730.818462472896</v>
      </c>
      <c r="I64">
        <v>218508.61812660599</v>
      </c>
      <c r="J64">
        <v>5413.1716613240496</v>
      </c>
      <c r="L64">
        <v>245824.08827079399</v>
      </c>
      <c r="N64" s="141"/>
      <c r="O64">
        <v>260261.36877323201</v>
      </c>
      <c r="P64">
        <v>119369.325954955</v>
      </c>
      <c r="Q64">
        <v>163146.35106746</v>
      </c>
      <c r="R64">
        <v>46839.052817914402</v>
      </c>
      <c r="U64">
        <v>2021</v>
      </c>
      <c r="V64">
        <v>40858.211000000003</v>
      </c>
      <c r="W64">
        <v>0</v>
      </c>
      <c r="Z64">
        <v>0</v>
      </c>
      <c r="AA64">
        <v>13761.7413</v>
      </c>
      <c r="AC64" s="141"/>
      <c r="AD64" s="141"/>
      <c r="AE64" s="141"/>
      <c r="AF64" s="141"/>
      <c r="AG64">
        <v>686</v>
      </c>
      <c r="AI64">
        <v>26410.469700000001</v>
      </c>
      <c r="AK64">
        <v>243100781</v>
      </c>
    </row>
    <row r="65" spans="1:37" x14ac:dyDescent="0.25">
      <c r="A65" t="s">
        <v>285</v>
      </c>
      <c r="B65">
        <v>14477</v>
      </c>
      <c r="C65">
        <v>49978.128716000399</v>
      </c>
      <c r="D65">
        <v>2018</v>
      </c>
      <c r="E65">
        <v>307376.54919091403</v>
      </c>
      <c r="F65">
        <v>19438.239711774</v>
      </c>
      <c r="H65">
        <v>33827.701641592801</v>
      </c>
      <c r="I65">
        <v>112337.387996347</v>
      </c>
      <c r="J65">
        <v>47285.729934667703</v>
      </c>
      <c r="L65">
        <v>94487.489906532806</v>
      </c>
      <c r="N65" s="141"/>
      <c r="O65">
        <v>153388.78590718901</v>
      </c>
      <c r="P65">
        <v>32004.703315315299</v>
      </c>
      <c r="Q65">
        <v>85167.839091070302</v>
      </c>
      <c r="R65">
        <v>36815.220877339401</v>
      </c>
      <c r="U65">
        <v>2021</v>
      </c>
      <c r="V65">
        <v>61475.048300000002</v>
      </c>
      <c r="W65">
        <v>0</v>
      </c>
      <c r="Z65">
        <v>3535.5619000000002</v>
      </c>
      <c r="AA65">
        <v>28708.489699999998</v>
      </c>
      <c r="AC65" s="141"/>
      <c r="AD65" s="141"/>
      <c r="AE65" s="141"/>
      <c r="AF65" s="141"/>
      <c r="AG65">
        <v>150</v>
      </c>
      <c r="AI65">
        <v>29080.9967</v>
      </c>
      <c r="AK65">
        <v>243200417</v>
      </c>
    </row>
    <row r="66" spans="1:37" x14ac:dyDescent="0.25">
      <c r="A66" t="s">
        <v>286</v>
      </c>
      <c r="B66">
        <v>14465</v>
      </c>
      <c r="C66">
        <v>36909.275060000298</v>
      </c>
      <c r="D66">
        <v>2018</v>
      </c>
      <c r="E66">
        <v>279235.71034087398</v>
      </c>
      <c r="F66">
        <v>11963.735972999</v>
      </c>
      <c r="H66">
        <v>19996.253678305002</v>
      </c>
      <c r="I66">
        <v>128410.15778526101</v>
      </c>
      <c r="J66">
        <v>15125.6278529473</v>
      </c>
      <c r="L66">
        <v>103739.935051362</v>
      </c>
      <c r="N66" s="141"/>
      <c r="O66">
        <v>147355.77644471999</v>
      </c>
      <c r="P66">
        <v>243.03166666666701</v>
      </c>
      <c r="Q66">
        <v>76195.049869533002</v>
      </c>
      <c r="R66">
        <v>55441.852359954399</v>
      </c>
      <c r="U66">
        <v>2021</v>
      </c>
      <c r="V66">
        <v>158427.80919999999</v>
      </c>
      <c r="W66">
        <v>0</v>
      </c>
      <c r="Z66">
        <v>108626.62549999999</v>
      </c>
      <c r="AA66">
        <v>2614.1098000000002</v>
      </c>
      <c r="AC66" s="141"/>
      <c r="AD66" s="141"/>
      <c r="AE66" s="141"/>
      <c r="AF66" s="141"/>
      <c r="AG66">
        <v>3335.94</v>
      </c>
      <c r="AI66">
        <v>43851.133900000001</v>
      </c>
      <c r="AK66">
        <v>244600433</v>
      </c>
    </row>
    <row r="67" spans="1:37" x14ac:dyDescent="0.25">
      <c r="A67" t="s">
        <v>287</v>
      </c>
      <c r="B67">
        <v>5342</v>
      </c>
      <c r="C67">
        <v>49318.498219001202</v>
      </c>
      <c r="D67">
        <v>2018</v>
      </c>
      <c r="E67">
        <v>142280.942850683</v>
      </c>
      <c r="F67">
        <v>5593.0238461500003</v>
      </c>
      <c r="H67">
        <v>8917.4631416572902</v>
      </c>
      <c r="I67">
        <v>43238.0612001505</v>
      </c>
      <c r="J67">
        <v>50398.921812037399</v>
      </c>
      <c r="L67">
        <v>34133.472850687504</v>
      </c>
      <c r="N67" s="141"/>
      <c r="O67">
        <v>86198.408334918597</v>
      </c>
      <c r="Q67">
        <v>37582.026310708003</v>
      </c>
      <c r="R67">
        <v>18500.5082050561</v>
      </c>
      <c r="U67">
        <v>2021</v>
      </c>
      <c r="V67">
        <v>246734.0778</v>
      </c>
      <c r="W67">
        <v>190325.1802</v>
      </c>
      <c r="X67">
        <v>3598.1370000000002</v>
      </c>
      <c r="Z67">
        <v>24032.514999999999</v>
      </c>
      <c r="AA67">
        <v>13015.839</v>
      </c>
      <c r="AC67" s="141"/>
      <c r="AD67" s="141"/>
      <c r="AE67" s="141"/>
      <c r="AF67" s="141"/>
      <c r="AG67">
        <v>411</v>
      </c>
      <c r="AI67">
        <v>15351.4066</v>
      </c>
      <c r="AK67">
        <v>241200765</v>
      </c>
    </row>
    <row r="68" spans="1:37" x14ac:dyDescent="0.25">
      <c r="A68" t="s">
        <v>288</v>
      </c>
      <c r="B68">
        <v>29496</v>
      </c>
      <c r="C68">
        <v>51710.743702501597</v>
      </c>
      <c r="D68">
        <v>2018</v>
      </c>
      <c r="E68">
        <v>543736.00868799398</v>
      </c>
      <c r="F68">
        <v>36920.156611488703</v>
      </c>
      <c r="H68">
        <v>84830.300082756396</v>
      </c>
      <c r="I68">
        <v>208077.59842053</v>
      </c>
      <c r="J68">
        <v>25095.071369973899</v>
      </c>
      <c r="L68">
        <v>188812.882203246</v>
      </c>
      <c r="N68" s="141"/>
      <c r="O68">
        <v>243166.306446392</v>
      </c>
      <c r="P68">
        <v>102561.303378378</v>
      </c>
      <c r="Q68">
        <v>137098.93403166599</v>
      </c>
      <c r="R68">
        <v>60909.4648315577</v>
      </c>
      <c r="U68">
        <v>2021</v>
      </c>
      <c r="V68">
        <v>53038.123099999997</v>
      </c>
      <c r="W68">
        <v>0</v>
      </c>
      <c r="Z68">
        <v>3923.0707000000002</v>
      </c>
      <c r="AA68">
        <v>3351.8483000000001</v>
      </c>
      <c r="AC68" s="141"/>
      <c r="AD68" s="141"/>
      <c r="AE68" s="141"/>
      <c r="AF68" s="141"/>
      <c r="AG68">
        <v>221</v>
      </c>
      <c r="AI68">
        <v>45542.204100000003</v>
      </c>
      <c r="AK68">
        <v>241200567</v>
      </c>
    </row>
    <row r="69" spans="1:37" x14ac:dyDescent="0.25">
      <c r="A69" t="s">
        <v>289</v>
      </c>
      <c r="B69">
        <v>27094</v>
      </c>
      <c r="C69">
        <v>20493.161550500499</v>
      </c>
      <c r="D69">
        <v>2018</v>
      </c>
      <c r="E69">
        <v>561364.19685920002</v>
      </c>
      <c r="F69">
        <v>185754.48231972399</v>
      </c>
      <c r="H69">
        <v>59107.501774579898</v>
      </c>
      <c r="I69">
        <v>131044.090215014</v>
      </c>
      <c r="J69">
        <v>19539.076539408401</v>
      </c>
      <c r="L69">
        <v>165919.04601047499</v>
      </c>
      <c r="N69" s="141"/>
      <c r="O69">
        <v>184550.131896468</v>
      </c>
      <c r="P69">
        <v>129129.06558558599</v>
      </c>
      <c r="Q69">
        <v>198222.053258006</v>
      </c>
      <c r="R69">
        <v>49462.946119141001</v>
      </c>
      <c r="U69">
        <v>2021</v>
      </c>
      <c r="V69">
        <v>49035.3825</v>
      </c>
      <c r="W69">
        <v>0</v>
      </c>
      <c r="Z69">
        <v>0</v>
      </c>
      <c r="AA69">
        <v>12904.7649</v>
      </c>
      <c r="AC69" s="141"/>
      <c r="AD69" s="141"/>
      <c r="AE69" s="141"/>
      <c r="AF69" s="141"/>
      <c r="AG69">
        <v>21443.4</v>
      </c>
      <c r="AI69">
        <v>14687.2176</v>
      </c>
      <c r="AK69">
        <v>243000593</v>
      </c>
    </row>
    <row r="70" spans="1:37" x14ac:dyDescent="0.25">
      <c r="A70" t="s">
        <v>290</v>
      </c>
      <c r="B70">
        <v>55751</v>
      </c>
      <c r="C70">
        <v>29397.7176100004</v>
      </c>
      <c r="D70">
        <v>2018</v>
      </c>
      <c r="E70">
        <v>912507.74670770997</v>
      </c>
      <c r="F70">
        <v>38395.028116781003</v>
      </c>
      <c r="H70">
        <v>170186.37251440901</v>
      </c>
      <c r="I70">
        <v>317833.25708485598</v>
      </c>
      <c r="J70">
        <v>37772.585107382802</v>
      </c>
      <c r="L70">
        <v>348320.50388428202</v>
      </c>
      <c r="N70" s="141"/>
      <c r="O70">
        <v>382650.50559520797</v>
      </c>
      <c r="P70">
        <v>85633.323963963994</v>
      </c>
      <c r="Q70">
        <v>337574.49962793599</v>
      </c>
      <c r="R70">
        <v>106649.417520602</v>
      </c>
      <c r="U70">
        <v>2021</v>
      </c>
      <c r="V70">
        <v>135670.20910000001</v>
      </c>
      <c r="W70">
        <v>0</v>
      </c>
      <c r="Z70">
        <v>0</v>
      </c>
      <c r="AA70">
        <v>57018.845800000003</v>
      </c>
      <c r="AC70" s="141"/>
      <c r="AD70" s="141"/>
      <c r="AE70" s="141"/>
      <c r="AF70" s="141"/>
      <c r="AG70">
        <v>17902.2</v>
      </c>
      <c r="AI70">
        <v>60749.1633</v>
      </c>
      <c r="AK70">
        <v>200043602</v>
      </c>
    </row>
    <row r="71" spans="1:37" x14ac:dyDescent="0.25">
      <c r="A71" t="s">
        <v>291</v>
      </c>
      <c r="B71">
        <v>22097</v>
      </c>
      <c r="C71">
        <v>23323.641153999899</v>
      </c>
      <c r="D71">
        <v>2018</v>
      </c>
      <c r="E71">
        <v>317774.22929056903</v>
      </c>
      <c r="F71">
        <v>17022.309941645301</v>
      </c>
      <c r="H71">
        <v>35906.272599090204</v>
      </c>
      <c r="I71">
        <v>110153.88380532101</v>
      </c>
      <c r="J71">
        <v>16634.361743978599</v>
      </c>
      <c r="L71">
        <v>138057.40120053399</v>
      </c>
      <c r="N71" s="141"/>
      <c r="O71">
        <v>154417.43598449501</v>
      </c>
      <c r="P71">
        <v>25181.361000000001</v>
      </c>
      <c r="Q71">
        <v>101638.99214821099</v>
      </c>
      <c r="R71">
        <v>36536.440157863399</v>
      </c>
      <c r="U71">
        <v>2021</v>
      </c>
      <c r="V71">
        <v>75018.969299999997</v>
      </c>
      <c r="W71">
        <v>0</v>
      </c>
      <c r="Z71">
        <v>0</v>
      </c>
      <c r="AA71">
        <v>49579.603799999997</v>
      </c>
      <c r="AC71" s="141"/>
      <c r="AD71" s="141"/>
      <c r="AE71" s="141"/>
      <c r="AF71" s="141"/>
      <c r="AG71">
        <v>438.4</v>
      </c>
      <c r="AI71">
        <v>25000.965499999998</v>
      </c>
      <c r="AK71">
        <v>246600449</v>
      </c>
    </row>
    <row r="72" spans="1:37" x14ac:dyDescent="0.25">
      <c r="A72" t="s">
        <v>292</v>
      </c>
      <c r="B72">
        <v>14547</v>
      </c>
      <c r="C72">
        <v>74152.429293501104</v>
      </c>
      <c r="D72">
        <v>2018</v>
      </c>
      <c r="E72">
        <v>423540.34414048598</v>
      </c>
      <c r="F72">
        <v>131014.12531977201</v>
      </c>
      <c r="H72">
        <v>27625.015497657601</v>
      </c>
      <c r="I72">
        <v>114711.056585863</v>
      </c>
      <c r="J72">
        <v>57240.010166817097</v>
      </c>
      <c r="L72">
        <v>92950.136570376504</v>
      </c>
      <c r="N72" s="141"/>
      <c r="O72">
        <v>167122.23154887601</v>
      </c>
      <c r="P72">
        <v>16161.352936936901</v>
      </c>
      <c r="Q72">
        <v>80216.288996475996</v>
      </c>
      <c r="R72">
        <v>160040.47065819701</v>
      </c>
      <c r="U72">
        <v>2021</v>
      </c>
      <c r="V72">
        <v>263518.67629999999</v>
      </c>
      <c r="W72">
        <v>27145.7562</v>
      </c>
      <c r="Z72">
        <v>64443.333299999998</v>
      </c>
      <c r="AA72">
        <v>19345.343000000001</v>
      </c>
      <c r="AC72" s="141"/>
      <c r="AD72" s="141"/>
      <c r="AE72" s="141"/>
      <c r="AF72" s="141"/>
      <c r="AG72">
        <v>112500</v>
      </c>
      <c r="AI72">
        <v>40084.243799999997</v>
      </c>
      <c r="AK72">
        <v>200068484</v>
      </c>
    </row>
    <row r="73" spans="1:37" x14ac:dyDescent="0.25">
      <c r="A73" t="s">
        <v>293</v>
      </c>
      <c r="B73">
        <v>5028</v>
      </c>
      <c r="C73">
        <v>61889.078457001102</v>
      </c>
      <c r="D73">
        <v>2018</v>
      </c>
      <c r="E73">
        <v>123226.43048826999</v>
      </c>
      <c r="F73">
        <v>1566.2183906400001</v>
      </c>
      <c r="H73">
        <v>6984.4431984786097</v>
      </c>
      <c r="I73">
        <v>58660.092295103299</v>
      </c>
      <c r="J73">
        <v>10884.836347352801</v>
      </c>
      <c r="L73">
        <v>45130.840256695301</v>
      </c>
      <c r="N73" s="141"/>
      <c r="O73">
        <v>61969.367910391702</v>
      </c>
      <c r="Q73">
        <v>23269.593521630701</v>
      </c>
      <c r="R73">
        <v>37987.469056247603</v>
      </c>
      <c r="U73">
        <v>2021</v>
      </c>
      <c r="V73">
        <v>36001.490400000002</v>
      </c>
      <c r="W73">
        <v>0</v>
      </c>
      <c r="Z73">
        <v>612.16750000000002</v>
      </c>
      <c r="AA73">
        <v>569.62929999999994</v>
      </c>
      <c r="AC73" s="141"/>
      <c r="AD73" s="141"/>
      <c r="AE73" s="141"/>
      <c r="AF73" s="141"/>
      <c r="AG73">
        <v>1462.06</v>
      </c>
      <c r="AI73">
        <v>33357.633600000001</v>
      </c>
      <c r="AK73">
        <v>200069136</v>
      </c>
    </row>
    <row r="74" spans="1:37" x14ac:dyDescent="0.25">
      <c r="A74" t="s">
        <v>294</v>
      </c>
      <c r="B74">
        <v>13162</v>
      </c>
      <c r="C74">
        <v>24211.730742500298</v>
      </c>
      <c r="D74">
        <v>2018</v>
      </c>
      <c r="E74">
        <v>212216.44126264501</v>
      </c>
      <c r="F74">
        <v>5113.3646511769603</v>
      </c>
      <c r="H74">
        <v>24135.5634917233</v>
      </c>
      <c r="I74">
        <v>88161.132695736203</v>
      </c>
      <c r="J74">
        <v>2694.3421434800198</v>
      </c>
      <c r="L74">
        <v>92112.038280527995</v>
      </c>
      <c r="N74" s="141"/>
      <c r="O74">
        <v>105295.369426634</v>
      </c>
      <c r="P74">
        <v>13525.1291711712</v>
      </c>
      <c r="Q74">
        <v>59857.068934171999</v>
      </c>
      <c r="R74">
        <v>33538.873730667001</v>
      </c>
      <c r="U74">
        <v>2021</v>
      </c>
      <c r="V74">
        <v>27959.870500000001</v>
      </c>
      <c r="W74">
        <v>0</v>
      </c>
      <c r="Z74">
        <v>722.29200000000003</v>
      </c>
      <c r="AA74">
        <v>1044.6890000000001</v>
      </c>
      <c r="AC74" s="141"/>
      <c r="AD74" s="141"/>
      <c r="AE74" s="141"/>
      <c r="AF74" s="141"/>
      <c r="AG74">
        <v>881.58900000000006</v>
      </c>
      <c r="AI74">
        <v>25311.300500000001</v>
      </c>
      <c r="AK74">
        <v>243400736</v>
      </c>
    </row>
    <row r="75" spans="1:37" x14ac:dyDescent="0.25">
      <c r="A75" t="s">
        <v>295</v>
      </c>
      <c r="B75">
        <v>10735</v>
      </c>
      <c r="C75">
        <v>40396.812744001501</v>
      </c>
      <c r="D75">
        <v>2018</v>
      </c>
      <c r="E75">
        <v>225616.10216854699</v>
      </c>
      <c r="F75">
        <v>33795.807754265501</v>
      </c>
      <c r="H75">
        <v>12013.353987758501</v>
      </c>
      <c r="I75">
        <v>72529.839783607997</v>
      </c>
      <c r="J75">
        <v>37212.6394875224</v>
      </c>
      <c r="L75">
        <v>70064.461155393306</v>
      </c>
      <c r="N75" s="141"/>
      <c r="O75">
        <v>116970.673893791</v>
      </c>
      <c r="P75">
        <v>18581.186378378399</v>
      </c>
      <c r="Q75">
        <v>64642.619570085</v>
      </c>
      <c r="R75">
        <v>25421.622326293698</v>
      </c>
      <c r="U75">
        <v>2021</v>
      </c>
      <c r="V75">
        <v>28470.3253</v>
      </c>
      <c r="W75">
        <v>0</v>
      </c>
      <c r="Z75">
        <v>0</v>
      </c>
      <c r="AA75">
        <v>8672.1041999999998</v>
      </c>
      <c r="AC75" s="141"/>
      <c r="AD75" s="141"/>
      <c r="AE75" s="141"/>
      <c r="AF75" s="141"/>
      <c r="AG75">
        <v>0</v>
      </c>
      <c r="AI75">
        <v>19798.221099999999</v>
      </c>
      <c r="AK75">
        <v>200042372</v>
      </c>
    </row>
    <row r="76" spans="1:37" x14ac:dyDescent="0.25">
      <c r="A76" t="s">
        <v>296</v>
      </c>
      <c r="B76">
        <v>20620</v>
      </c>
      <c r="C76">
        <v>4818.71599099998</v>
      </c>
      <c r="D76">
        <v>2018</v>
      </c>
      <c r="E76">
        <v>292743.265901267</v>
      </c>
      <c r="F76">
        <v>6259.3190260398196</v>
      </c>
      <c r="H76">
        <v>37099.114346201699</v>
      </c>
      <c r="I76">
        <v>125440.070419285</v>
      </c>
      <c r="J76">
        <v>2286.4709746441199</v>
      </c>
      <c r="L76">
        <v>121658.29113509601</v>
      </c>
      <c r="N76" s="141"/>
      <c r="O76">
        <v>130127.110859842</v>
      </c>
      <c r="P76">
        <v>44637.687144144104</v>
      </c>
      <c r="Q76">
        <v>89795.529771273999</v>
      </c>
      <c r="R76">
        <v>28182.938126007</v>
      </c>
      <c r="U76">
        <v>2021</v>
      </c>
      <c r="V76">
        <v>19312.952099999999</v>
      </c>
      <c r="W76">
        <v>0</v>
      </c>
      <c r="Z76">
        <v>0</v>
      </c>
      <c r="AA76">
        <v>900.61440000000005</v>
      </c>
      <c r="AC76" s="141"/>
      <c r="AD76" s="141"/>
      <c r="AE76" s="141"/>
      <c r="AF76" s="141"/>
      <c r="AG76">
        <v>0</v>
      </c>
      <c r="AI76">
        <v>18412.3377</v>
      </c>
      <c r="AK76">
        <v>243100815</v>
      </c>
    </row>
    <row r="77" spans="1:37" x14ac:dyDescent="0.25">
      <c r="A77" t="s">
        <v>297</v>
      </c>
      <c r="B77">
        <v>21926</v>
      </c>
      <c r="C77">
        <v>21022.8073050003</v>
      </c>
      <c r="D77">
        <v>2018</v>
      </c>
      <c r="E77">
        <v>304861.311737857</v>
      </c>
      <c r="F77">
        <v>5453.3232148159595</v>
      </c>
      <c r="H77">
        <v>16243.4161302377</v>
      </c>
      <c r="I77">
        <v>138047.56973301101</v>
      </c>
      <c r="J77">
        <v>15753.2930851987</v>
      </c>
      <c r="L77">
        <v>129363.709574593</v>
      </c>
      <c r="N77" s="141"/>
      <c r="O77">
        <v>165420.15514767499</v>
      </c>
      <c r="P77">
        <v>8061.3743423423402</v>
      </c>
      <c r="Q77">
        <v>92882.645168502393</v>
      </c>
      <c r="R77">
        <v>38497.137079337401</v>
      </c>
      <c r="U77">
        <v>2021</v>
      </c>
      <c r="V77">
        <v>37950.654699999999</v>
      </c>
      <c r="W77">
        <v>0</v>
      </c>
      <c r="Z77">
        <v>0</v>
      </c>
      <c r="AA77">
        <v>9691.1542000000009</v>
      </c>
      <c r="AC77" s="141"/>
      <c r="AD77" s="141"/>
      <c r="AE77" s="141"/>
      <c r="AF77" s="141"/>
      <c r="AG77">
        <v>413</v>
      </c>
      <c r="AI77">
        <v>27846.500499999998</v>
      </c>
      <c r="AK77">
        <v>243100732</v>
      </c>
    </row>
    <row r="78" spans="1:37" x14ac:dyDescent="0.25">
      <c r="A78" t="s">
        <v>298</v>
      </c>
      <c r="B78">
        <v>11061</v>
      </c>
      <c r="C78">
        <v>26270.943879500399</v>
      </c>
      <c r="D78">
        <v>2018</v>
      </c>
      <c r="E78">
        <v>186718.70367831801</v>
      </c>
      <c r="F78">
        <v>3316.6774306389998</v>
      </c>
      <c r="H78">
        <v>6853.42118349458</v>
      </c>
      <c r="I78">
        <v>84745.280411527201</v>
      </c>
      <c r="J78">
        <v>16949.1791659396</v>
      </c>
      <c r="L78">
        <v>74854.145486718204</v>
      </c>
      <c r="N78" s="141"/>
      <c r="O78">
        <v>97215.944647216296</v>
      </c>
      <c r="P78">
        <v>9389.2378378378398</v>
      </c>
      <c r="Q78">
        <v>39298.24138603</v>
      </c>
      <c r="R78">
        <v>40815.279807234299</v>
      </c>
      <c r="U78">
        <v>2021</v>
      </c>
      <c r="V78">
        <v>37850.964200000002</v>
      </c>
      <c r="W78">
        <v>0</v>
      </c>
      <c r="Z78">
        <v>0</v>
      </c>
      <c r="AA78">
        <v>3040.4452000000001</v>
      </c>
      <c r="AC78" s="141"/>
      <c r="AD78" s="141"/>
      <c r="AE78" s="141"/>
      <c r="AF78" s="141"/>
      <c r="AG78">
        <v>0</v>
      </c>
      <c r="AI78">
        <v>34810.519</v>
      </c>
      <c r="AK78">
        <v>200070803</v>
      </c>
    </row>
    <row r="79" spans="1:37" x14ac:dyDescent="0.25">
      <c r="A79" t="s">
        <v>299</v>
      </c>
      <c r="B79">
        <v>18219</v>
      </c>
      <c r="C79">
        <v>32392.697146000599</v>
      </c>
      <c r="D79">
        <v>2018</v>
      </c>
      <c r="E79">
        <v>396781.99350206897</v>
      </c>
      <c r="F79">
        <v>59149.714547426302</v>
      </c>
      <c r="H79">
        <v>31681.420548825699</v>
      </c>
      <c r="I79">
        <v>125478.43263010299</v>
      </c>
      <c r="J79">
        <v>38112.580812526903</v>
      </c>
      <c r="L79">
        <v>142359.844963187</v>
      </c>
      <c r="N79" s="141"/>
      <c r="O79">
        <v>175586.71666920101</v>
      </c>
      <c r="P79">
        <v>56894.256891891797</v>
      </c>
      <c r="Q79">
        <v>113835.727498357</v>
      </c>
      <c r="R79">
        <v>50465.292442619</v>
      </c>
      <c r="U79">
        <v>2021</v>
      </c>
      <c r="V79">
        <v>330953.89779999998</v>
      </c>
      <c r="W79">
        <v>0</v>
      </c>
      <c r="Z79">
        <v>282251.2303</v>
      </c>
      <c r="AA79">
        <v>9648.2387999999992</v>
      </c>
      <c r="AC79" s="141"/>
      <c r="AD79" s="141"/>
      <c r="AE79" s="141"/>
      <c r="AF79" s="141"/>
      <c r="AG79">
        <v>10751.4</v>
      </c>
      <c r="AI79">
        <v>28303.028699999999</v>
      </c>
      <c r="AK79">
        <v>248200016</v>
      </c>
    </row>
    <row r="80" spans="1:37" x14ac:dyDescent="0.25">
      <c r="A80" t="s">
        <v>300</v>
      </c>
      <c r="B80">
        <v>5084</v>
      </c>
      <c r="C80">
        <v>54817.117340000899</v>
      </c>
      <c r="D80">
        <v>2018</v>
      </c>
      <c r="E80">
        <v>149859.036945931</v>
      </c>
      <c r="F80">
        <v>5961.1114945030004</v>
      </c>
      <c r="H80">
        <v>9657.9454752089896</v>
      </c>
      <c r="I80">
        <v>45163.280999319497</v>
      </c>
      <c r="J80">
        <v>43443.208152507999</v>
      </c>
      <c r="L80">
        <v>45633.4908243912</v>
      </c>
      <c r="N80" s="141"/>
      <c r="O80">
        <v>96435.577326047394</v>
      </c>
      <c r="Q80">
        <v>25376.674701626998</v>
      </c>
      <c r="R80">
        <v>28046.7849182563</v>
      </c>
      <c r="U80">
        <v>2021</v>
      </c>
      <c r="V80">
        <v>50961.259899999997</v>
      </c>
      <c r="W80">
        <v>19875.9977</v>
      </c>
      <c r="Z80">
        <v>0</v>
      </c>
      <c r="AA80">
        <v>6315.1274000000003</v>
      </c>
      <c r="AC80" s="141"/>
      <c r="AD80" s="141"/>
      <c r="AE80" s="141"/>
      <c r="AF80" s="141"/>
      <c r="AG80">
        <v>3481.9079999999999</v>
      </c>
      <c r="AI80">
        <v>21288.2268</v>
      </c>
      <c r="AK80">
        <v>200069144</v>
      </c>
    </row>
    <row r="81" spans="1:37" x14ac:dyDescent="0.25">
      <c r="A81" t="s">
        <v>301</v>
      </c>
      <c r="B81">
        <v>34333</v>
      </c>
      <c r="C81">
        <v>37848.876872001099</v>
      </c>
      <c r="D81">
        <v>2018</v>
      </c>
      <c r="E81">
        <v>505141.47895603499</v>
      </c>
      <c r="F81">
        <v>27941.468851164202</v>
      </c>
      <c r="H81">
        <v>47721.681628249498</v>
      </c>
      <c r="I81">
        <v>197275.71708032201</v>
      </c>
      <c r="J81">
        <v>29637.426646480599</v>
      </c>
      <c r="L81">
        <v>202565.184749818</v>
      </c>
      <c r="N81" s="141"/>
      <c r="O81">
        <v>247757.93411663399</v>
      </c>
      <c r="P81">
        <v>37500.027945228401</v>
      </c>
      <c r="Q81">
        <v>156748.16637517701</v>
      </c>
      <c r="R81">
        <v>63135.350518995197</v>
      </c>
      <c r="U81">
        <v>2021</v>
      </c>
      <c r="V81">
        <v>60415.655899999998</v>
      </c>
      <c r="W81">
        <v>0</v>
      </c>
      <c r="Z81">
        <v>0</v>
      </c>
      <c r="AA81">
        <v>13548.686799999999</v>
      </c>
      <c r="AC81" s="141"/>
      <c r="AD81" s="141"/>
      <c r="AE81" s="141"/>
      <c r="AF81" s="141"/>
      <c r="AG81">
        <v>1637.8209999999999</v>
      </c>
      <c r="AI81">
        <v>45229.148099999999</v>
      </c>
      <c r="AK81">
        <v>200071314</v>
      </c>
    </row>
    <row r="82" spans="1:37" x14ac:dyDescent="0.25">
      <c r="A82" t="s">
        <v>302</v>
      </c>
      <c r="B82">
        <v>6427</v>
      </c>
      <c r="C82">
        <v>34087.872347000397</v>
      </c>
      <c r="D82">
        <v>2018</v>
      </c>
      <c r="E82">
        <v>126406.021544237</v>
      </c>
      <c r="F82">
        <v>8571.8903434059994</v>
      </c>
      <c r="H82">
        <v>7187.56266902677</v>
      </c>
      <c r="I82">
        <v>50031.733975764597</v>
      </c>
      <c r="J82">
        <v>24145.454468035899</v>
      </c>
      <c r="L82">
        <v>36469.3800880036</v>
      </c>
      <c r="N82" s="141"/>
      <c r="O82">
        <v>68511.973083120596</v>
      </c>
      <c r="Q82">
        <v>34653.798833155997</v>
      </c>
      <c r="R82">
        <v>23200.392485103199</v>
      </c>
      <c r="U82">
        <v>2021</v>
      </c>
      <c r="V82">
        <v>43004.720699999998</v>
      </c>
      <c r="W82">
        <v>0</v>
      </c>
      <c r="Z82">
        <v>17964.701000000001</v>
      </c>
      <c r="AA82">
        <v>4767.4395999999997</v>
      </c>
      <c r="AC82" s="141"/>
      <c r="AD82" s="141"/>
      <c r="AE82" s="141"/>
      <c r="AF82" s="141"/>
      <c r="AG82">
        <v>914</v>
      </c>
      <c r="AI82">
        <v>19358.580099999999</v>
      </c>
      <c r="AK82">
        <v>200034031</v>
      </c>
    </row>
    <row r="83" spans="1:37" x14ac:dyDescent="0.25">
      <c r="A83" t="s">
        <v>303</v>
      </c>
      <c r="B83">
        <v>7985</v>
      </c>
      <c r="C83">
        <v>79547.194845501697</v>
      </c>
      <c r="D83">
        <v>2018</v>
      </c>
      <c r="E83">
        <v>211615.423362895</v>
      </c>
      <c r="F83">
        <v>39793.463294790003</v>
      </c>
      <c r="H83">
        <v>19390.918783470599</v>
      </c>
      <c r="I83">
        <v>76872.384884546496</v>
      </c>
      <c r="J83">
        <v>27103.460938922501</v>
      </c>
      <c r="L83">
        <v>48455.195461164702</v>
      </c>
      <c r="N83" s="141"/>
      <c r="O83">
        <v>91732.061508913495</v>
      </c>
      <c r="Q83">
        <v>79659.550513314898</v>
      </c>
      <c r="R83">
        <v>40221.762911610698</v>
      </c>
      <c r="U83">
        <v>2021</v>
      </c>
      <c r="V83">
        <v>715232.88760000002</v>
      </c>
      <c r="W83">
        <v>662120.57860000001</v>
      </c>
      <c r="X83">
        <v>780.85400000000004</v>
      </c>
      <c r="Z83">
        <v>10260.544900000001</v>
      </c>
      <c r="AA83">
        <v>5041.3444</v>
      </c>
      <c r="AC83" s="141"/>
      <c r="AD83" s="141"/>
      <c r="AE83" s="141"/>
      <c r="AF83" s="141"/>
      <c r="AG83">
        <v>4226.9160000000002</v>
      </c>
      <c r="AI83">
        <v>32802.649700000002</v>
      </c>
      <c r="AK83">
        <v>200066553</v>
      </c>
    </row>
    <row r="84" spans="1:37" x14ac:dyDescent="0.25">
      <c r="A84" t="s">
        <v>304</v>
      </c>
      <c r="B84">
        <v>39628</v>
      </c>
      <c r="C84">
        <v>41588.5250595014</v>
      </c>
      <c r="D84">
        <v>2018</v>
      </c>
      <c r="E84">
        <v>780355.88913255301</v>
      </c>
      <c r="F84">
        <v>166748.8950129</v>
      </c>
      <c r="H84">
        <v>83467.203164054896</v>
      </c>
      <c r="I84">
        <v>254432.203801736</v>
      </c>
      <c r="J84">
        <v>31652.990527707199</v>
      </c>
      <c r="L84">
        <v>244054.59662615499</v>
      </c>
      <c r="N84" s="141"/>
      <c r="O84">
        <v>302504.67676493898</v>
      </c>
      <c r="P84">
        <v>171204.811342342</v>
      </c>
      <c r="Q84">
        <v>233826.481737455</v>
      </c>
      <c r="R84">
        <v>72819.919287815806</v>
      </c>
      <c r="U84">
        <v>2021</v>
      </c>
      <c r="V84">
        <v>131761.58840000001</v>
      </c>
      <c r="W84">
        <v>0</v>
      </c>
      <c r="Z84">
        <v>56689.5651</v>
      </c>
      <c r="AA84">
        <v>21830.642500000002</v>
      </c>
      <c r="AC84" s="141"/>
      <c r="AD84" s="141"/>
      <c r="AE84" s="141"/>
      <c r="AF84" s="141"/>
      <c r="AG84">
        <v>491</v>
      </c>
      <c r="AI84">
        <v>52750.380799999999</v>
      </c>
      <c r="AK84">
        <v>200066231</v>
      </c>
    </row>
    <row r="85" spans="1:37" x14ac:dyDescent="0.25">
      <c r="A85" t="s">
        <v>305</v>
      </c>
      <c r="B85">
        <v>10682</v>
      </c>
      <c r="C85">
        <v>43636.780148500802</v>
      </c>
      <c r="D85">
        <v>2018</v>
      </c>
      <c r="E85">
        <v>298281.15563328698</v>
      </c>
      <c r="F85">
        <v>51109.521384314001</v>
      </c>
      <c r="H85">
        <v>39052.988599124597</v>
      </c>
      <c r="I85">
        <v>81330.142170929306</v>
      </c>
      <c r="J85">
        <v>30907.907690928299</v>
      </c>
      <c r="L85">
        <v>95880.595787991202</v>
      </c>
      <c r="N85" s="141"/>
      <c r="O85">
        <v>148402.208917604</v>
      </c>
      <c r="Q85">
        <v>95321.5046535039</v>
      </c>
      <c r="R85">
        <v>54446.550807043401</v>
      </c>
      <c r="U85">
        <v>2021</v>
      </c>
      <c r="V85">
        <v>69069.854800000001</v>
      </c>
      <c r="W85">
        <v>0</v>
      </c>
      <c r="X85">
        <v>156.316</v>
      </c>
      <c r="Z85">
        <v>8524.1242999999995</v>
      </c>
      <c r="AA85">
        <v>3056.3647000000001</v>
      </c>
      <c r="AC85" s="141"/>
      <c r="AD85" s="141"/>
      <c r="AE85" s="141"/>
      <c r="AF85" s="141"/>
      <c r="AG85">
        <v>22826.7</v>
      </c>
      <c r="AI85">
        <v>30698.3498</v>
      </c>
      <c r="AK85">
        <v>200069185</v>
      </c>
    </row>
    <row r="86" spans="1:37" x14ac:dyDescent="0.25">
      <c r="A86" t="s">
        <v>306</v>
      </c>
      <c r="B86">
        <v>40815</v>
      </c>
      <c r="C86">
        <v>62173.833957500799</v>
      </c>
      <c r="D86">
        <v>2018</v>
      </c>
      <c r="E86">
        <v>603204.94678631297</v>
      </c>
      <c r="F86">
        <v>23143.752986491902</v>
      </c>
      <c r="H86">
        <v>45843.951460691897</v>
      </c>
      <c r="I86">
        <v>239024.28128872201</v>
      </c>
      <c r="J86">
        <v>54383.884780817301</v>
      </c>
      <c r="L86">
        <v>240809.07626959</v>
      </c>
      <c r="N86" s="141"/>
      <c r="O86">
        <v>330653.432659427</v>
      </c>
      <c r="P86">
        <v>5594.5900090090099</v>
      </c>
      <c r="Q86">
        <v>188053.013163886</v>
      </c>
      <c r="R86">
        <v>78903.910953990606</v>
      </c>
      <c r="U86">
        <v>2021</v>
      </c>
      <c r="V86">
        <v>152569.0508</v>
      </c>
      <c r="W86">
        <v>62431.5677</v>
      </c>
      <c r="Z86">
        <v>0</v>
      </c>
      <c r="AA86">
        <v>30572.892</v>
      </c>
      <c r="AC86" s="141"/>
      <c r="AD86" s="141"/>
      <c r="AE86" s="141"/>
      <c r="AF86" s="141"/>
      <c r="AG86">
        <v>419</v>
      </c>
      <c r="AI86">
        <v>59145.591099999998</v>
      </c>
      <c r="AK86">
        <v>200071298</v>
      </c>
    </row>
    <row r="87" spans="1:37" x14ac:dyDescent="0.25">
      <c r="A87" t="s">
        <v>307</v>
      </c>
      <c r="B87">
        <v>17962</v>
      </c>
      <c r="C87">
        <v>14711.877387500201</v>
      </c>
      <c r="D87">
        <v>2018</v>
      </c>
      <c r="E87">
        <v>286521.08516515797</v>
      </c>
      <c r="F87">
        <v>37553.182089426598</v>
      </c>
      <c r="H87">
        <v>25920.294467978201</v>
      </c>
      <c r="I87">
        <v>105823.01982030499</v>
      </c>
      <c r="J87">
        <v>11248.535180824199</v>
      </c>
      <c r="L87">
        <v>105976.05360662501</v>
      </c>
      <c r="N87" s="141"/>
      <c r="O87">
        <v>128713.865537787</v>
      </c>
      <c r="P87">
        <v>14347.262630630599</v>
      </c>
      <c r="Q87">
        <v>98720.834268619001</v>
      </c>
      <c r="R87">
        <v>44739.1227281221</v>
      </c>
      <c r="U87">
        <v>2021</v>
      </c>
      <c r="V87">
        <v>113850.95540000001</v>
      </c>
      <c r="W87">
        <v>0</v>
      </c>
      <c r="Y87">
        <v>55358.347600000001</v>
      </c>
      <c r="Z87">
        <v>15853.6924</v>
      </c>
      <c r="AA87">
        <v>6410.9237999999996</v>
      </c>
      <c r="AC87" s="141"/>
      <c r="AD87" s="141"/>
      <c r="AE87" s="141"/>
      <c r="AF87" s="141"/>
      <c r="AG87">
        <v>10260</v>
      </c>
      <c r="AI87">
        <v>25967.991600000001</v>
      </c>
      <c r="AK87">
        <v>243100773</v>
      </c>
    </row>
    <row r="88" spans="1:37" x14ac:dyDescent="0.25">
      <c r="A88" t="s">
        <v>308</v>
      </c>
      <c r="B88">
        <v>8561</v>
      </c>
      <c r="C88">
        <v>31761.2322854999</v>
      </c>
      <c r="D88">
        <v>2018</v>
      </c>
      <c r="E88">
        <v>187313.18592811699</v>
      </c>
      <c r="F88">
        <v>15512.175158140601</v>
      </c>
      <c r="H88">
        <v>18998.998809540299</v>
      </c>
      <c r="I88">
        <v>67075.409838063293</v>
      </c>
      <c r="J88">
        <v>29851.2549447928</v>
      </c>
      <c r="L88">
        <v>55875.347177580101</v>
      </c>
      <c r="N88" s="141"/>
      <c r="O88">
        <v>86650.672705687204</v>
      </c>
      <c r="P88">
        <v>18838.7039288288</v>
      </c>
      <c r="Q88">
        <v>54030.206832807999</v>
      </c>
      <c r="R88">
        <v>27793.602460793201</v>
      </c>
      <c r="U88">
        <v>2021</v>
      </c>
      <c r="V88">
        <v>28452.664000000001</v>
      </c>
      <c r="W88">
        <v>0</v>
      </c>
      <c r="Z88">
        <v>0</v>
      </c>
      <c r="AA88">
        <v>5144.0063</v>
      </c>
      <c r="AC88" s="141"/>
      <c r="AD88" s="141"/>
      <c r="AE88" s="141"/>
      <c r="AF88" s="141"/>
      <c r="AG88">
        <v>90</v>
      </c>
      <c r="AI88">
        <v>23218.6577</v>
      </c>
      <c r="AK88">
        <v>243200409</v>
      </c>
    </row>
    <row r="89" spans="1:37" x14ac:dyDescent="0.25">
      <c r="A89" t="s">
        <v>309</v>
      </c>
      <c r="B89">
        <v>32756</v>
      </c>
      <c r="C89">
        <v>0</v>
      </c>
      <c r="D89">
        <v>2018</v>
      </c>
      <c r="E89">
        <v>509063.74884915899</v>
      </c>
      <c r="F89">
        <v>49879.004480775497</v>
      </c>
      <c r="H89">
        <v>46000.912241016202</v>
      </c>
      <c r="I89">
        <v>195012.12397204901</v>
      </c>
      <c r="J89">
        <v>24910.845671263902</v>
      </c>
      <c r="L89">
        <v>193260.86248405499</v>
      </c>
      <c r="N89" s="141"/>
      <c r="O89">
        <v>231609.58321798901</v>
      </c>
      <c r="P89">
        <v>86300.2356576577</v>
      </c>
      <c r="Q89">
        <v>135150.50587227999</v>
      </c>
      <c r="R89">
        <v>56003.424101233002</v>
      </c>
      <c r="U89">
        <v>2021</v>
      </c>
      <c r="V89">
        <v>75096.859500000006</v>
      </c>
      <c r="W89">
        <v>0</v>
      </c>
      <c r="Z89">
        <v>15483.391</v>
      </c>
      <c r="AA89">
        <v>19131.1783</v>
      </c>
      <c r="AC89" s="141"/>
      <c r="AD89" s="141"/>
      <c r="AE89" s="141"/>
      <c r="AF89" s="141"/>
      <c r="AG89">
        <v>0</v>
      </c>
      <c r="AI89">
        <v>40482.290200000003</v>
      </c>
      <c r="AK89">
        <v>200068807</v>
      </c>
    </row>
    <row r="90" spans="1:37" x14ac:dyDescent="0.25">
      <c r="A90" t="s">
        <v>310</v>
      </c>
      <c r="B90">
        <v>3909</v>
      </c>
      <c r="C90">
        <v>33646.969192000201</v>
      </c>
      <c r="D90">
        <v>2018</v>
      </c>
      <c r="E90">
        <v>97747.467119951805</v>
      </c>
      <c r="F90">
        <v>1517.5724875999999</v>
      </c>
      <c r="H90">
        <v>7833.4944994590896</v>
      </c>
      <c r="I90">
        <v>37798.382530846997</v>
      </c>
      <c r="J90">
        <v>22563.492464418501</v>
      </c>
      <c r="L90">
        <v>28034.525137627101</v>
      </c>
      <c r="N90" s="141"/>
      <c r="O90">
        <v>58878.882502116401</v>
      </c>
      <c r="Q90">
        <v>20466.867672495999</v>
      </c>
      <c r="R90">
        <v>18401.7169453393</v>
      </c>
      <c r="U90">
        <v>2021</v>
      </c>
      <c r="V90">
        <v>17712.438699999999</v>
      </c>
      <c r="W90">
        <v>0</v>
      </c>
      <c r="Z90">
        <v>0</v>
      </c>
      <c r="AA90">
        <v>1561.9108000000001</v>
      </c>
      <c r="AC90" s="141"/>
      <c r="AD90" s="141"/>
      <c r="AE90" s="141"/>
      <c r="AF90" s="141"/>
      <c r="AG90">
        <v>1800</v>
      </c>
      <c r="AI90">
        <v>14350.527899999999</v>
      </c>
      <c r="AK90">
        <v>244600573</v>
      </c>
    </row>
    <row r="91" spans="1:37" x14ac:dyDescent="0.25">
      <c r="A91" t="s">
        <v>311</v>
      </c>
      <c r="B91">
        <v>28135</v>
      </c>
      <c r="C91">
        <v>23705.455210500299</v>
      </c>
      <c r="D91">
        <v>2018</v>
      </c>
      <c r="E91">
        <v>423204.71083971899</v>
      </c>
      <c r="F91">
        <v>16217.836342607699</v>
      </c>
      <c r="H91">
        <v>52710.108009287498</v>
      </c>
      <c r="I91">
        <v>145168.05616977101</v>
      </c>
      <c r="J91">
        <v>8148.8116821774402</v>
      </c>
      <c r="L91">
        <v>200959.898635875</v>
      </c>
      <c r="N91" s="141"/>
      <c r="O91">
        <v>218464.45896162599</v>
      </c>
      <c r="P91">
        <v>27798.545576576598</v>
      </c>
      <c r="Q91">
        <v>133438.52068472299</v>
      </c>
      <c r="R91">
        <v>43503.1856167933</v>
      </c>
      <c r="U91">
        <v>2021</v>
      </c>
      <c r="V91">
        <v>34979.0239</v>
      </c>
      <c r="W91">
        <v>0</v>
      </c>
      <c r="Z91">
        <v>292.31650000000002</v>
      </c>
      <c r="AA91">
        <v>7328.5366000000004</v>
      </c>
      <c r="AC91" s="141"/>
      <c r="AD91" s="141"/>
      <c r="AE91" s="141"/>
      <c r="AF91" s="141"/>
      <c r="AG91">
        <v>0</v>
      </c>
      <c r="AI91">
        <v>27358.1708</v>
      </c>
      <c r="AK91">
        <v>243400355</v>
      </c>
    </row>
    <row r="92" spans="1:37" x14ac:dyDescent="0.25">
      <c r="A92" t="s">
        <v>312</v>
      </c>
      <c r="B92">
        <v>4536</v>
      </c>
      <c r="C92">
        <v>25854.931619000901</v>
      </c>
      <c r="D92">
        <v>2018</v>
      </c>
      <c r="E92">
        <v>87725.123116979405</v>
      </c>
      <c r="F92">
        <v>1700.806507104</v>
      </c>
      <c r="H92">
        <v>5736.56258548805</v>
      </c>
      <c r="I92">
        <v>42534.465984883202</v>
      </c>
      <c r="J92">
        <v>12014.201672741499</v>
      </c>
      <c r="L92">
        <v>25739.0863667628</v>
      </c>
      <c r="N92" s="141"/>
      <c r="O92">
        <v>45507.306129199198</v>
      </c>
      <c r="Q92">
        <v>23211.283928880399</v>
      </c>
      <c r="R92">
        <v>19006.533058899899</v>
      </c>
      <c r="U92">
        <v>2021</v>
      </c>
      <c r="V92">
        <v>21600.261200000001</v>
      </c>
      <c r="W92">
        <v>0</v>
      </c>
      <c r="Z92">
        <v>2089.9074000000001</v>
      </c>
      <c r="AA92">
        <v>2570.1903000000002</v>
      </c>
      <c r="AC92" s="141"/>
      <c r="AD92" s="141"/>
      <c r="AE92" s="141"/>
      <c r="AF92" s="141"/>
      <c r="AG92">
        <v>140</v>
      </c>
      <c r="AI92">
        <v>16800.163499999999</v>
      </c>
      <c r="AK92">
        <v>200034064</v>
      </c>
    </row>
    <row r="93" spans="1:37" x14ac:dyDescent="0.25">
      <c r="A93" t="s">
        <v>313</v>
      </c>
      <c r="B93">
        <v>27217</v>
      </c>
      <c r="C93">
        <v>16227.3221160004</v>
      </c>
      <c r="D93">
        <v>2018</v>
      </c>
      <c r="E93">
        <v>426665.70611281402</v>
      </c>
      <c r="F93">
        <v>23001.6749114411</v>
      </c>
      <c r="H93">
        <v>74981.682533903804</v>
      </c>
      <c r="I93">
        <v>157701.31434873701</v>
      </c>
      <c r="J93">
        <v>10400.350040171799</v>
      </c>
      <c r="L93">
        <v>160580.68427855999</v>
      </c>
      <c r="N93" s="141"/>
      <c r="O93">
        <v>190786.06870215901</v>
      </c>
      <c r="P93">
        <v>30236.028972972999</v>
      </c>
      <c r="Q93">
        <v>157877.24060176199</v>
      </c>
      <c r="R93">
        <v>47766.3678359197</v>
      </c>
      <c r="U93">
        <v>2021</v>
      </c>
      <c r="V93">
        <v>68224.395499999999</v>
      </c>
      <c r="W93">
        <v>0</v>
      </c>
      <c r="Z93">
        <v>190.2441</v>
      </c>
      <c r="AA93">
        <v>33164.312599999997</v>
      </c>
      <c r="AC93" s="141"/>
      <c r="AD93" s="141"/>
      <c r="AE93" s="141"/>
      <c r="AF93" s="141"/>
      <c r="AG93">
        <v>1513</v>
      </c>
      <c r="AI93">
        <v>33356.838799999998</v>
      </c>
      <c r="AK93">
        <v>200034957</v>
      </c>
    </row>
    <row r="94" spans="1:37" x14ac:dyDescent="0.25">
      <c r="A94" t="s">
        <v>314</v>
      </c>
      <c r="B94">
        <v>9638</v>
      </c>
      <c r="C94">
        <v>26330.843833500399</v>
      </c>
      <c r="D94">
        <v>2018</v>
      </c>
      <c r="E94">
        <v>221750.44338015601</v>
      </c>
      <c r="F94">
        <v>8973.37359234</v>
      </c>
      <c r="H94">
        <v>40482.719185251401</v>
      </c>
      <c r="I94">
        <v>64739.178698173499</v>
      </c>
      <c r="J94">
        <v>21045.4188427308</v>
      </c>
      <c r="L94">
        <v>86509.753061660595</v>
      </c>
      <c r="N94" s="141"/>
      <c r="O94">
        <v>122140.74587000901</v>
      </c>
      <c r="Q94">
        <v>49309.170855065997</v>
      </c>
      <c r="R94">
        <v>50300.526655080903</v>
      </c>
      <c r="U94">
        <v>2021</v>
      </c>
      <c r="V94">
        <v>47354.555</v>
      </c>
      <c r="W94">
        <v>0</v>
      </c>
      <c r="X94">
        <v>789.70299999999997</v>
      </c>
      <c r="Z94">
        <v>60.387</v>
      </c>
      <c r="AA94">
        <v>3112.2842000000001</v>
      </c>
      <c r="AC94" s="141"/>
      <c r="AD94" s="141"/>
      <c r="AE94" s="141"/>
      <c r="AF94" s="141"/>
      <c r="AG94">
        <v>19772.23</v>
      </c>
      <c r="AI94">
        <v>23619.950799999999</v>
      </c>
      <c r="AK94">
        <v>244800470</v>
      </c>
    </row>
    <row r="95" spans="1:37" x14ac:dyDescent="0.25">
      <c r="A95" t="s">
        <v>315</v>
      </c>
      <c r="B95">
        <v>13307</v>
      </c>
      <c r="C95">
        <v>53611.077550000598</v>
      </c>
      <c r="D95">
        <v>2018</v>
      </c>
      <c r="E95">
        <v>288602.32965786499</v>
      </c>
      <c r="F95">
        <v>19405.015831010001</v>
      </c>
      <c r="H95">
        <v>29816.210185018601</v>
      </c>
      <c r="I95">
        <v>103796.629691151</v>
      </c>
      <c r="J95">
        <v>48733.259735984</v>
      </c>
      <c r="L95">
        <v>86851.214214701395</v>
      </c>
      <c r="N95" s="141"/>
      <c r="O95">
        <v>140305.77441036099</v>
      </c>
      <c r="Q95">
        <v>102068.013774565</v>
      </c>
      <c r="R95">
        <v>46228.541472939301</v>
      </c>
      <c r="U95">
        <v>2021</v>
      </c>
      <c r="V95">
        <v>49362.174500000001</v>
      </c>
      <c r="W95">
        <v>0</v>
      </c>
      <c r="Z95">
        <v>0</v>
      </c>
      <c r="AA95">
        <v>10104.9167</v>
      </c>
      <c r="AC95" s="141"/>
      <c r="AD95" s="141"/>
      <c r="AE95" s="141"/>
      <c r="AF95" s="141"/>
      <c r="AG95">
        <v>0</v>
      </c>
      <c r="AI95">
        <v>39257.257799999999</v>
      </c>
      <c r="AK95">
        <v>243200458</v>
      </c>
    </row>
    <row r="96" spans="1:37" x14ac:dyDescent="0.25">
      <c r="A96" t="s">
        <v>316</v>
      </c>
      <c r="B96">
        <v>49676</v>
      </c>
      <c r="C96">
        <v>57676.028326501299</v>
      </c>
      <c r="D96">
        <v>2018</v>
      </c>
      <c r="E96">
        <v>787069.86704143602</v>
      </c>
      <c r="F96">
        <v>27528.817791707701</v>
      </c>
      <c r="H96">
        <v>74702.577028005093</v>
      </c>
      <c r="I96">
        <v>311267.03838607599</v>
      </c>
      <c r="J96">
        <v>18750.608364322299</v>
      </c>
      <c r="L96">
        <v>354820.82547132502</v>
      </c>
      <c r="N96" s="141"/>
      <c r="O96">
        <v>386797.913628123</v>
      </c>
      <c r="P96">
        <v>63998.780801801797</v>
      </c>
      <c r="Q96">
        <v>241450.26965732899</v>
      </c>
      <c r="R96">
        <v>94822.902954181394</v>
      </c>
      <c r="U96">
        <v>2021</v>
      </c>
      <c r="V96">
        <v>94270.628200000006</v>
      </c>
      <c r="W96">
        <v>0</v>
      </c>
      <c r="Z96">
        <v>6341.4710999999998</v>
      </c>
      <c r="AA96">
        <v>21612.376400000001</v>
      </c>
      <c r="AC96" s="141"/>
      <c r="AD96" s="141"/>
      <c r="AE96" s="141"/>
      <c r="AF96" s="141"/>
      <c r="AG96">
        <v>890</v>
      </c>
      <c r="AI96">
        <v>65426.780700000003</v>
      </c>
      <c r="AK96">
        <v>200022986</v>
      </c>
    </row>
    <row r="97" spans="1:37" x14ac:dyDescent="0.25">
      <c r="A97" t="s">
        <v>317</v>
      </c>
      <c r="B97">
        <v>5188</v>
      </c>
      <c r="C97">
        <v>28297.3312625006</v>
      </c>
      <c r="D97">
        <v>2018</v>
      </c>
      <c r="E97">
        <v>124224.161991513</v>
      </c>
      <c r="F97">
        <v>4999.4123546139999</v>
      </c>
      <c r="H97">
        <v>16916.1742126631</v>
      </c>
      <c r="I97">
        <v>44513.501994659397</v>
      </c>
      <c r="J97">
        <v>11228.0886937496</v>
      </c>
      <c r="L97">
        <v>46566.984735826503</v>
      </c>
      <c r="N97" s="141"/>
      <c r="O97">
        <v>70847.024559338897</v>
      </c>
      <c r="Q97">
        <v>28415.791768055999</v>
      </c>
      <c r="R97">
        <v>24961.345664117802</v>
      </c>
      <c r="U97">
        <v>2021</v>
      </c>
      <c r="V97">
        <v>31023.798299999999</v>
      </c>
      <c r="W97">
        <v>0</v>
      </c>
      <c r="Z97">
        <v>7385.3356999999996</v>
      </c>
      <c r="AA97">
        <v>2352.8485999999998</v>
      </c>
      <c r="AC97" s="141"/>
      <c r="AD97" s="141"/>
      <c r="AE97" s="141"/>
      <c r="AF97" s="141"/>
      <c r="AG97">
        <v>5018.3729999999996</v>
      </c>
      <c r="AI97">
        <v>16267.241</v>
      </c>
      <c r="AK97">
        <v>200006930</v>
      </c>
    </row>
    <row r="98" spans="1:37" x14ac:dyDescent="0.25">
      <c r="A98" t="s">
        <v>318</v>
      </c>
      <c r="B98">
        <v>9722</v>
      </c>
      <c r="C98">
        <v>44099.187782500703</v>
      </c>
      <c r="D98">
        <v>2018</v>
      </c>
      <c r="E98">
        <v>287669.95153572498</v>
      </c>
      <c r="F98">
        <v>131734.59170854601</v>
      </c>
      <c r="H98">
        <v>21162.908588906001</v>
      </c>
      <c r="I98">
        <v>67918.738052390807</v>
      </c>
      <c r="J98">
        <v>6112.70515440288</v>
      </c>
      <c r="L98">
        <v>60741.008031479003</v>
      </c>
      <c r="N98" s="141"/>
      <c r="O98">
        <v>79065.603612953302</v>
      </c>
      <c r="P98">
        <v>14387.7166576577</v>
      </c>
      <c r="Q98">
        <v>81592.873358750905</v>
      </c>
      <c r="R98">
        <v>112623.75790636201</v>
      </c>
      <c r="U98">
        <v>2021</v>
      </c>
      <c r="V98">
        <v>137309.62160000001</v>
      </c>
      <c r="W98">
        <v>0</v>
      </c>
      <c r="Z98">
        <v>29192.223699999999</v>
      </c>
      <c r="AA98">
        <v>288.983</v>
      </c>
      <c r="AC98" s="141"/>
      <c r="AD98" s="141"/>
      <c r="AE98" s="141"/>
      <c r="AF98" s="141"/>
      <c r="AG98">
        <v>87807.057000000001</v>
      </c>
      <c r="AI98">
        <v>20021.357899999999</v>
      </c>
      <c r="AK98">
        <v>246600548</v>
      </c>
    </row>
    <row r="99" spans="1:37" x14ac:dyDescent="0.25">
      <c r="A99" t="s">
        <v>319</v>
      </c>
      <c r="B99">
        <v>14356</v>
      </c>
      <c r="C99">
        <v>39729.387229001099</v>
      </c>
      <c r="D99">
        <v>2018</v>
      </c>
      <c r="E99">
        <v>231933.93694556199</v>
      </c>
      <c r="F99">
        <v>10502.780945283999</v>
      </c>
      <c r="H99">
        <v>13657.390009349099</v>
      </c>
      <c r="I99">
        <v>93793.332041881804</v>
      </c>
      <c r="J99">
        <v>32518.722335015998</v>
      </c>
      <c r="L99">
        <v>81461.711614031403</v>
      </c>
      <c r="N99" s="141"/>
      <c r="O99">
        <v>128287.33899428901</v>
      </c>
      <c r="Q99">
        <v>67243.002273833001</v>
      </c>
      <c r="R99">
        <v>36403.595677440499</v>
      </c>
      <c r="U99">
        <v>2021</v>
      </c>
      <c r="V99">
        <v>81492.486399999994</v>
      </c>
      <c r="W99">
        <v>19041.541499999999</v>
      </c>
      <c r="Z99">
        <v>24323.228999999999</v>
      </c>
      <c r="AA99">
        <v>8263.9796000000006</v>
      </c>
      <c r="AC99" s="141"/>
      <c r="AD99" s="141"/>
      <c r="AE99" s="141"/>
      <c r="AF99" s="141"/>
      <c r="AG99">
        <v>541.20600000000002</v>
      </c>
      <c r="AI99">
        <v>29322.530299999999</v>
      </c>
      <c r="AK99">
        <v>200034056</v>
      </c>
    </row>
    <row r="100" spans="1:37" x14ac:dyDescent="0.25">
      <c r="A100" t="s">
        <v>320</v>
      </c>
      <c r="B100">
        <v>27429</v>
      </c>
      <c r="C100">
        <v>81517.377152001602</v>
      </c>
      <c r="D100">
        <v>2018</v>
      </c>
      <c r="E100">
        <v>632523.84193708305</v>
      </c>
      <c r="F100">
        <v>136578.33265849799</v>
      </c>
      <c r="H100">
        <v>53017.331401232703</v>
      </c>
      <c r="I100">
        <v>188523.04375284401</v>
      </c>
      <c r="J100">
        <v>31978.697021739801</v>
      </c>
      <c r="L100">
        <v>222426.43710276901</v>
      </c>
      <c r="N100" s="141"/>
      <c r="O100">
        <v>290485.156521736</v>
      </c>
      <c r="P100">
        <v>121580.46372973001</v>
      </c>
      <c r="Q100">
        <v>150251.28678063801</v>
      </c>
      <c r="R100">
        <v>70206.934904977898</v>
      </c>
      <c r="U100">
        <v>2021</v>
      </c>
      <c r="V100">
        <v>131301.02489999999</v>
      </c>
      <c r="W100">
        <v>65595.173999999999</v>
      </c>
      <c r="Z100">
        <v>4427.3771999999999</v>
      </c>
      <c r="AA100">
        <v>8901.19200000001</v>
      </c>
      <c r="AC100" s="141"/>
      <c r="AD100" s="141"/>
      <c r="AE100" s="141"/>
      <c r="AF100" s="141"/>
      <c r="AG100">
        <v>190.50200000000001</v>
      </c>
      <c r="AI100">
        <v>52186.779699999999</v>
      </c>
      <c r="AK100">
        <v>200071926</v>
      </c>
    </row>
    <row r="101" spans="1:37" x14ac:dyDescent="0.25">
      <c r="A101" t="s">
        <v>321</v>
      </c>
      <c r="B101">
        <v>14528</v>
      </c>
      <c r="C101">
        <v>78414.340336001696</v>
      </c>
      <c r="D101">
        <v>2018</v>
      </c>
      <c r="E101">
        <v>283628.95290676103</v>
      </c>
      <c r="F101">
        <v>29192.0473992238</v>
      </c>
      <c r="H101">
        <v>20526.904398413499</v>
      </c>
      <c r="I101">
        <v>113531.15822327499</v>
      </c>
      <c r="J101">
        <v>16609.679659191101</v>
      </c>
      <c r="L101">
        <v>103769.16322665699</v>
      </c>
      <c r="N101" s="141"/>
      <c r="O101">
        <v>134376.68987002099</v>
      </c>
      <c r="P101">
        <v>18271.245990990901</v>
      </c>
      <c r="Q101">
        <v>79295.050788424007</v>
      </c>
      <c r="R101">
        <v>51685.966257325003</v>
      </c>
      <c r="U101">
        <v>2021</v>
      </c>
      <c r="V101">
        <v>307383.71679999999</v>
      </c>
      <c r="W101">
        <v>26217.737099999998</v>
      </c>
      <c r="Z101">
        <v>235632.20879999999</v>
      </c>
      <c r="AA101">
        <v>2184.5657999999999</v>
      </c>
      <c r="AC101" s="141"/>
      <c r="AD101" s="141"/>
      <c r="AE101" s="141"/>
      <c r="AF101" s="141"/>
      <c r="AG101">
        <v>1005.027</v>
      </c>
      <c r="AI101">
        <v>42344.178099999997</v>
      </c>
      <c r="AK101">
        <v>200066348</v>
      </c>
    </row>
    <row r="102" spans="1:37" x14ac:dyDescent="0.25">
      <c r="A102" t="s">
        <v>322</v>
      </c>
      <c r="B102">
        <v>8501</v>
      </c>
      <c r="C102">
        <v>44459.740213501202</v>
      </c>
      <c r="D102">
        <v>2018</v>
      </c>
      <c r="E102">
        <v>171484.29908841199</v>
      </c>
      <c r="F102">
        <v>3963.1232292280001</v>
      </c>
      <c r="H102">
        <v>8335.0892653124702</v>
      </c>
      <c r="I102">
        <v>77573.433292643007</v>
      </c>
      <c r="J102">
        <v>20645.270800596802</v>
      </c>
      <c r="L102">
        <v>60967.3825006314</v>
      </c>
      <c r="N102" s="141"/>
      <c r="O102">
        <v>92620.683255174605</v>
      </c>
      <c r="P102">
        <v>1818.58554054054</v>
      </c>
      <c r="Q102">
        <v>39701.948232788702</v>
      </c>
      <c r="R102">
        <v>37343.082059907698</v>
      </c>
      <c r="U102">
        <v>2021</v>
      </c>
      <c r="V102">
        <v>35237.247900000002</v>
      </c>
      <c r="W102">
        <v>0</v>
      </c>
      <c r="Z102">
        <v>0</v>
      </c>
      <c r="AA102">
        <v>2789.8827999999999</v>
      </c>
      <c r="AC102" s="141"/>
      <c r="AD102" s="141"/>
      <c r="AE102" s="141"/>
      <c r="AF102" s="141"/>
      <c r="AG102">
        <v>1009</v>
      </c>
      <c r="AI102">
        <v>31438.365099999999</v>
      </c>
      <c r="AK102">
        <v>244600532</v>
      </c>
    </row>
    <row r="103" spans="1:37" x14ac:dyDescent="0.25">
      <c r="A103" t="s">
        <v>323</v>
      </c>
      <c r="B103">
        <v>50939</v>
      </c>
      <c r="C103">
        <v>15835.005526000699</v>
      </c>
      <c r="D103">
        <v>2018</v>
      </c>
      <c r="E103">
        <v>738762.77284540096</v>
      </c>
      <c r="F103">
        <v>44429.682141340403</v>
      </c>
      <c r="H103">
        <v>84526.018089176898</v>
      </c>
      <c r="I103">
        <v>234773.432468963</v>
      </c>
      <c r="J103">
        <v>11191.583042211099</v>
      </c>
      <c r="L103">
        <v>363842.05710370903</v>
      </c>
      <c r="N103" s="141"/>
      <c r="O103">
        <v>374788.89837497397</v>
      </c>
      <c r="P103">
        <v>79282.480117117098</v>
      </c>
      <c r="Q103">
        <v>229788.89720925901</v>
      </c>
      <c r="R103">
        <v>54902.497144049899</v>
      </c>
      <c r="U103">
        <v>2021</v>
      </c>
      <c r="V103">
        <v>64851.393499999998</v>
      </c>
      <c r="W103">
        <v>0</v>
      </c>
      <c r="Y103">
        <v>31111.280599999998</v>
      </c>
      <c r="Z103">
        <v>0</v>
      </c>
      <c r="AA103">
        <v>8068.4993999999997</v>
      </c>
      <c r="AC103" s="141"/>
      <c r="AD103" s="141"/>
      <c r="AE103" s="141"/>
      <c r="AF103" s="141"/>
      <c r="AG103">
        <v>420</v>
      </c>
      <c r="AI103">
        <v>25251.613499999999</v>
      </c>
      <c r="AK103">
        <v>243400520</v>
      </c>
    </row>
    <row r="104" spans="1:37" x14ac:dyDescent="0.25">
      <c r="A104" t="s">
        <v>324</v>
      </c>
      <c r="B104">
        <v>10512</v>
      </c>
      <c r="C104">
        <v>33703.4127615006</v>
      </c>
      <c r="D104">
        <v>2018</v>
      </c>
      <c r="E104">
        <v>195360.38014709801</v>
      </c>
      <c r="F104">
        <v>15128.490234283499</v>
      </c>
      <c r="H104">
        <v>14325.2862921206</v>
      </c>
      <c r="I104">
        <v>84444.955759117904</v>
      </c>
      <c r="J104">
        <v>16722.0213415873</v>
      </c>
      <c r="L104">
        <v>64739.626519989499</v>
      </c>
      <c r="N104" s="141"/>
      <c r="O104">
        <v>92646.8709241834</v>
      </c>
      <c r="P104">
        <v>13684.680846846901</v>
      </c>
      <c r="Q104">
        <v>53948.284823074602</v>
      </c>
      <c r="R104">
        <v>35080.543552993702</v>
      </c>
      <c r="U104">
        <v>2021</v>
      </c>
      <c r="V104">
        <v>55205.819000000003</v>
      </c>
      <c r="W104">
        <v>0</v>
      </c>
      <c r="X104">
        <v>9451.1337000000003</v>
      </c>
      <c r="Z104">
        <v>3915.4236999999998</v>
      </c>
      <c r="AA104">
        <v>11758.0787</v>
      </c>
      <c r="AC104" s="141"/>
      <c r="AD104" s="141"/>
      <c r="AE104" s="141"/>
      <c r="AF104" s="141"/>
      <c r="AG104">
        <v>323</v>
      </c>
      <c r="AI104">
        <v>29758.1829</v>
      </c>
      <c r="AK104">
        <v>200044469</v>
      </c>
    </row>
    <row r="105" spans="1:37" x14ac:dyDescent="0.25">
      <c r="A105" t="s">
        <v>325</v>
      </c>
      <c r="B105">
        <v>7922</v>
      </c>
      <c r="C105">
        <v>26543.614200501001</v>
      </c>
      <c r="D105">
        <v>2018</v>
      </c>
      <c r="E105">
        <v>157238.01352077999</v>
      </c>
      <c r="F105">
        <v>10563.0590005666</v>
      </c>
      <c r="H105">
        <v>10927.313333673001</v>
      </c>
      <c r="I105">
        <v>55861.3433925711</v>
      </c>
      <c r="J105">
        <v>29267.546029995799</v>
      </c>
      <c r="L105">
        <v>50618.751763973502</v>
      </c>
      <c r="N105" s="141"/>
      <c r="O105">
        <v>81143.434627113194</v>
      </c>
      <c r="P105">
        <v>8644.9313423423391</v>
      </c>
      <c r="Q105">
        <v>45038.793527087997</v>
      </c>
      <c r="R105">
        <v>22410.8540242366</v>
      </c>
      <c r="U105">
        <v>2021</v>
      </c>
      <c r="V105">
        <v>124533.58040000001</v>
      </c>
      <c r="W105">
        <v>96981.9522</v>
      </c>
      <c r="Z105">
        <v>321.8879</v>
      </c>
      <c r="AA105">
        <v>8879.3955999999998</v>
      </c>
      <c r="AC105" s="141"/>
      <c r="AD105" s="141"/>
      <c r="AE105" s="141"/>
      <c r="AF105" s="141"/>
      <c r="AG105">
        <v>2304</v>
      </c>
      <c r="AI105">
        <v>16046.3447</v>
      </c>
      <c r="AK105">
        <v>241200658</v>
      </c>
    </row>
    <row r="106" spans="1:37" x14ac:dyDescent="0.25">
      <c r="A106" t="s">
        <v>326</v>
      </c>
      <c r="B106">
        <v>8410</v>
      </c>
      <c r="C106">
        <v>45186.3628020014</v>
      </c>
      <c r="D106">
        <v>2018</v>
      </c>
      <c r="E106">
        <v>197017.991681696</v>
      </c>
      <c r="F106">
        <v>8810.5017533690007</v>
      </c>
      <c r="H106">
        <v>10665.126436233701</v>
      </c>
      <c r="I106">
        <v>74008.016903342796</v>
      </c>
      <c r="J106">
        <v>37706.112515901797</v>
      </c>
      <c r="L106">
        <v>65828.234072849198</v>
      </c>
      <c r="N106" s="141"/>
      <c r="O106">
        <v>108752.862735713</v>
      </c>
      <c r="Q106">
        <v>49018.346220150997</v>
      </c>
      <c r="R106">
        <v>39246.782725832098</v>
      </c>
      <c r="U106">
        <v>2021</v>
      </c>
      <c r="V106">
        <v>37781.873099999997</v>
      </c>
      <c r="W106">
        <v>0</v>
      </c>
      <c r="Z106">
        <v>0</v>
      </c>
      <c r="AA106">
        <v>3811.4922999999999</v>
      </c>
      <c r="AC106" s="141"/>
      <c r="AD106" s="141"/>
      <c r="AE106" s="141"/>
      <c r="AF106" s="141"/>
      <c r="AG106">
        <v>7290</v>
      </c>
      <c r="AI106">
        <v>26680.380799999999</v>
      </c>
      <c r="AK106">
        <v>200040418</v>
      </c>
    </row>
    <row r="107" spans="1:37" x14ac:dyDescent="0.25">
      <c r="A107" t="s">
        <v>327</v>
      </c>
      <c r="B107">
        <v>23895</v>
      </c>
      <c r="C107">
        <v>19460.123126499901</v>
      </c>
      <c r="D107">
        <v>2018</v>
      </c>
      <c r="E107">
        <v>333003.74235303298</v>
      </c>
      <c r="F107">
        <v>12326.3084434211</v>
      </c>
      <c r="H107">
        <v>28489.7179539135</v>
      </c>
      <c r="I107">
        <v>139055.16853511901</v>
      </c>
      <c r="J107">
        <v>6803.6331066984003</v>
      </c>
      <c r="L107">
        <v>146328.91431388099</v>
      </c>
      <c r="N107" s="141"/>
      <c r="O107">
        <v>165404.65949388899</v>
      </c>
      <c r="P107">
        <v>16654.656549549502</v>
      </c>
      <c r="Q107">
        <v>110034.08739503899</v>
      </c>
      <c r="R107">
        <v>40910.338914555497</v>
      </c>
      <c r="U107">
        <v>2021</v>
      </c>
      <c r="V107">
        <v>31660.5154</v>
      </c>
      <c r="W107">
        <v>0</v>
      </c>
      <c r="Z107">
        <v>0</v>
      </c>
      <c r="AA107">
        <v>2508.3516</v>
      </c>
      <c r="AC107" s="141"/>
      <c r="AD107" s="141"/>
      <c r="AE107" s="141"/>
      <c r="AF107" s="141"/>
      <c r="AG107">
        <v>0</v>
      </c>
      <c r="AI107">
        <v>29152.163799999998</v>
      </c>
      <c r="AK107">
        <v>243000296</v>
      </c>
    </row>
    <row r="108" spans="1:37" x14ac:dyDescent="0.25">
      <c r="A108" t="s">
        <v>328</v>
      </c>
      <c r="B108">
        <v>8398</v>
      </c>
      <c r="C108">
        <v>22334.546818000901</v>
      </c>
      <c r="D108">
        <v>2018</v>
      </c>
      <c r="E108">
        <v>162794.71023942099</v>
      </c>
      <c r="F108">
        <v>18925.377832999999</v>
      </c>
      <c r="H108">
        <v>12660.163680444</v>
      </c>
      <c r="I108">
        <v>74150.589540793502</v>
      </c>
      <c r="J108">
        <v>5338.3181963264897</v>
      </c>
      <c r="L108">
        <v>51720.260988857597</v>
      </c>
      <c r="N108" s="141"/>
      <c r="O108">
        <v>74927.537141910594</v>
      </c>
      <c r="Q108">
        <v>52663.887934389997</v>
      </c>
      <c r="R108">
        <v>35203.285163121</v>
      </c>
      <c r="U108">
        <v>2021</v>
      </c>
      <c r="V108">
        <v>153324.78090000001</v>
      </c>
      <c r="W108">
        <v>0</v>
      </c>
      <c r="Z108">
        <v>121590.4234</v>
      </c>
      <c r="AA108">
        <v>680.17309999999998</v>
      </c>
      <c r="AC108" s="141"/>
      <c r="AD108" s="141"/>
      <c r="AE108" s="141"/>
      <c r="AF108" s="141"/>
      <c r="AG108">
        <v>481.8</v>
      </c>
      <c r="AI108">
        <v>30572.384399999999</v>
      </c>
      <c r="AK108">
        <v>240900431</v>
      </c>
    </row>
    <row r="109" spans="1:37" x14ac:dyDescent="0.25">
      <c r="A109" t="s">
        <v>329</v>
      </c>
      <c r="B109">
        <v>6889</v>
      </c>
      <c r="C109">
        <v>33278.910892499902</v>
      </c>
      <c r="D109">
        <v>2018</v>
      </c>
      <c r="E109">
        <v>142268.241765885</v>
      </c>
      <c r="F109">
        <v>6128.947309315</v>
      </c>
      <c r="H109">
        <v>9002.22471799298</v>
      </c>
      <c r="I109">
        <v>53515.5650717268</v>
      </c>
      <c r="J109">
        <v>27000.927118888401</v>
      </c>
      <c r="L109">
        <v>46620.577547961497</v>
      </c>
      <c r="N109" s="141"/>
      <c r="O109">
        <v>77795.241392188706</v>
      </c>
      <c r="Q109">
        <v>37306.887705982597</v>
      </c>
      <c r="R109">
        <v>27166.1126677135</v>
      </c>
      <c r="U109">
        <v>2021</v>
      </c>
      <c r="V109">
        <v>30794.4352</v>
      </c>
      <c r="W109">
        <v>0</v>
      </c>
      <c r="Z109">
        <v>785.03409999999997</v>
      </c>
      <c r="AA109">
        <v>6462.3719000000001</v>
      </c>
      <c r="AC109" s="141"/>
      <c r="AD109" s="141"/>
      <c r="AE109" s="141"/>
      <c r="AF109" s="141"/>
      <c r="AG109">
        <v>800</v>
      </c>
      <c r="AI109">
        <v>22747.029200000001</v>
      </c>
      <c r="AK109">
        <v>200070795</v>
      </c>
    </row>
    <row r="110" spans="1:37" x14ac:dyDescent="0.25">
      <c r="A110" t="s">
        <v>330</v>
      </c>
      <c r="B110">
        <v>14832</v>
      </c>
      <c r="C110">
        <v>33107.487501000098</v>
      </c>
      <c r="D110">
        <v>2018</v>
      </c>
      <c r="E110">
        <v>282614.13482362998</v>
      </c>
      <c r="F110">
        <v>27074.595728346299</v>
      </c>
      <c r="H110">
        <v>28340.066243744201</v>
      </c>
      <c r="I110">
        <v>129469.11130966801</v>
      </c>
      <c r="J110">
        <v>6385.4090547635997</v>
      </c>
      <c r="L110">
        <v>91344.952487108501</v>
      </c>
      <c r="N110" s="141"/>
      <c r="O110">
        <v>119694.85707144599</v>
      </c>
      <c r="P110">
        <v>37039.833792792801</v>
      </c>
      <c r="Q110">
        <v>74189.642933194002</v>
      </c>
      <c r="R110">
        <v>51689.801026197398</v>
      </c>
      <c r="U110">
        <v>2021</v>
      </c>
      <c r="V110">
        <v>55874.595300000001</v>
      </c>
      <c r="W110">
        <v>0</v>
      </c>
      <c r="Z110">
        <v>6126.2168000000001</v>
      </c>
      <c r="AA110">
        <v>5307.2488000000003</v>
      </c>
      <c r="AC110" s="141"/>
      <c r="AD110" s="141"/>
      <c r="AE110" s="141"/>
      <c r="AF110" s="141"/>
      <c r="AG110">
        <v>1275.9880000000001</v>
      </c>
      <c r="AI110">
        <v>43165.1417</v>
      </c>
      <c r="AK110">
        <v>240900464</v>
      </c>
    </row>
    <row r="111" spans="1:37" x14ac:dyDescent="0.25">
      <c r="A111" t="s">
        <v>331</v>
      </c>
      <c r="B111">
        <v>5623</v>
      </c>
      <c r="C111">
        <v>16249.850661500101</v>
      </c>
      <c r="D111">
        <v>2018</v>
      </c>
      <c r="E111">
        <v>105531.005794232</v>
      </c>
      <c r="F111">
        <v>7099.14789179741</v>
      </c>
      <c r="H111">
        <v>7701.4995723811999</v>
      </c>
      <c r="I111">
        <v>39069.710388307503</v>
      </c>
      <c r="J111">
        <v>15731.685410967701</v>
      </c>
      <c r="L111">
        <v>35928.962530778001</v>
      </c>
      <c r="N111" s="141"/>
      <c r="O111">
        <v>56066.621310070099</v>
      </c>
      <c r="P111">
        <v>5844.2655855855801</v>
      </c>
      <c r="Q111">
        <v>28997.103054506999</v>
      </c>
      <c r="R111">
        <v>14623.015844069099</v>
      </c>
      <c r="U111">
        <v>2021</v>
      </c>
      <c r="V111">
        <v>20780.580000000002</v>
      </c>
      <c r="W111">
        <v>0</v>
      </c>
      <c r="Z111">
        <v>2295.3777</v>
      </c>
      <c r="AA111">
        <v>6744.3176000000003</v>
      </c>
      <c r="AC111" s="141"/>
      <c r="AD111" s="141"/>
      <c r="AE111" s="141"/>
      <c r="AF111" s="141"/>
      <c r="AG111">
        <v>104</v>
      </c>
      <c r="AI111">
        <v>11636.884700000001</v>
      </c>
      <c r="AK111">
        <v>241200625</v>
      </c>
    </row>
    <row r="112" spans="1:37" x14ac:dyDescent="0.25">
      <c r="A112" t="s">
        <v>332</v>
      </c>
      <c r="B112">
        <v>10005</v>
      </c>
      <c r="C112">
        <v>38440.442155000201</v>
      </c>
      <c r="D112">
        <v>2018</v>
      </c>
      <c r="E112">
        <v>182724.82080091501</v>
      </c>
      <c r="F112">
        <v>11081.865531069599</v>
      </c>
      <c r="H112">
        <v>21221.046695200301</v>
      </c>
      <c r="I112">
        <v>79285.727967611805</v>
      </c>
      <c r="J112">
        <v>9867.2629376304194</v>
      </c>
      <c r="L112">
        <v>61268.917669402697</v>
      </c>
      <c r="N112" s="141"/>
      <c r="O112">
        <v>84028.890627883404</v>
      </c>
      <c r="P112">
        <v>17859.334756756802</v>
      </c>
      <c r="Q112">
        <v>50651.041993204002</v>
      </c>
      <c r="R112">
        <v>30185.553423070702</v>
      </c>
      <c r="U112">
        <v>2021</v>
      </c>
      <c r="V112">
        <v>28186.2307</v>
      </c>
      <c r="W112">
        <v>0</v>
      </c>
      <c r="Z112">
        <v>1546.7465</v>
      </c>
      <c r="AA112">
        <v>1377.1590000000001</v>
      </c>
      <c r="AC112" s="141"/>
      <c r="AD112" s="141"/>
      <c r="AE112" s="141"/>
      <c r="AF112" s="141"/>
      <c r="AG112">
        <v>820</v>
      </c>
      <c r="AI112">
        <v>24442.325199999999</v>
      </c>
      <c r="AK112">
        <v>243000270</v>
      </c>
    </row>
    <row r="113" spans="1:37" x14ac:dyDescent="0.25">
      <c r="A113" t="s">
        <v>333</v>
      </c>
      <c r="B113">
        <v>22029</v>
      </c>
      <c r="C113">
        <v>45271.787874000103</v>
      </c>
      <c r="D113">
        <v>2018</v>
      </c>
      <c r="E113">
        <v>337620.12438049703</v>
      </c>
      <c r="F113">
        <v>13255.0766295791</v>
      </c>
      <c r="H113">
        <v>28310.322708706499</v>
      </c>
      <c r="I113">
        <v>148828.07644816299</v>
      </c>
      <c r="J113">
        <v>12324.8007840272</v>
      </c>
      <c r="L113">
        <v>134901.84781002201</v>
      </c>
      <c r="N113" s="141"/>
      <c r="O113">
        <v>165036.26792474699</v>
      </c>
      <c r="P113">
        <v>23142.798990990999</v>
      </c>
      <c r="Q113">
        <v>98361.429635199296</v>
      </c>
      <c r="R113">
        <v>51079.627829560697</v>
      </c>
      <c r="U113">
        <v>2021</v>
      </c>
      <c r="V113">
        <v>44400.885799999996</v>
      </c>
      <c r="W113">
        <v>0</v>
      </c>
      <c r="Z113">
        <v>0</v>
      </c>
      <c r="AA113">
        <v>4161.2175999999999</v>
      </c>
      <c r="AC113" s="141"/>
      <c r="AD113" s="141"/>
      <c r="AE113" s="141"/>
      <c r="AF113" s="141"/>
      <c r="AG113">
        <v>759.29100000000005</v>
      </c>
      <c r="AI113">
        <v>39480.377200000003</v>
      </c>
      <c r="AK113">
        <v>200034411</v>
      </c>
    </row>
    <row r="114" spans="1:37" x14ac:dyDescent="0.25">
      <c r="A114" t="s">
        <v>334</v>
      </c>
      <c r="B114">
        <v>17765</v>
      </c>
      <c r="C114">
        <v>43209.9463900013</v>
      </c>
      <c r="D114">
        <v>2018</v>
      </c>
      <c r="E114">
        <v>840676.37217059301</v>
      </c>
      <c r="F114">
        <v>459351.771491836</v>
      </c>
      <c r="H114">
        <v>20587.559299715002</v>
      </c>
      <c r="I114">
        <v>220546.15143598901</v>
      </c>
      <c r="J114">
        <v>19968.134805944101</v>
      </c>
      <c r="L114">
        <v>120222.755137108</v>
      </c>
      <c r="N114" s="141"/>
      <c r="O114">
        <v>158766.47306820599</v>
      </c>
      <c r="P114">
        <v>467504.89507207199</v>
      </c>
      <c r="Q114">
        <v>153226.03212780299</v>
      </c>
      <c r="R114">
        <v>61178.971902511097</v>
      </c>
      <c r="U114">
        <v>2021</v>
      </c>
      <c r="V114">
        <v>73225.823799999998</v>
      </c>
      <c r="W114">
        <v>0</v>
      </c>
      <c r="Z114">
        <v>14188.9863</v>
      </c>
      <c r="AA114">
        <v>7502.6921000000002</v>
      </c>
      <c r="AC114" s="141"/>
      <c r="AD114" s="141"/>
      <c r="AE114" s="141"/>
      <c r="AF114" s="141"/>
      <c r="AG114">
        <v>643</v>
      </c>
      <c r="AI114">
        <v>50891.145400000001</v>
      </c>
      <c r="AK114">
        <v>200070787</v>
      </c>
    </row>
    <row r="115" spans="1:37" x14ac:dyDescent="0.25">
      <c r="A115" t="s">
        <v>335</v>
      </c>
      <c r="B115">
        <v>6155</v>
      </c>
      <c r="C115">
        <v>18735.728403000401</v>
      </c>
      <c r="D115">
        <v>2018</v>
      </c>
      <c r="E115">
        <v>114009.692908465</v>
      </c>
      <c r="F115">
        <v>4791.1854629700001</v>
      </c>
      <c r="H115">
        <v>7669.9808929307201</v>
      </c>
      <c r="I115">
        <v>44354.4869766579</v>
      </c>
      <c r="J115">
        <v>17865.786974637202</v>
      </c>
      <c r="L115">
        <v>39328.252601269502</v>
      </c>
      <c r="N115" s="141"/>
      <c r="O115">
        <v>63036.903518364699</v>
      </c>
      <c r="P115">
        <v>5257.7745315315296</v>
      </c>
      <c r="Q115">
        <v>29161.144202255</v>
      </c>
      <c r="R115">
        <v>16553.870656314099</v>
      </c>
      <c r="U115">
        <v>2021</v>
      </c>
      <c r="V115">
        <v>20703.9719</v>
      </c>
      <c r="W115">
        <v>0</v>
      </c>
      <c r="Z115">
        <v>958.82780000000002</v>
      </c>
      <c r="AA115">
        <v>6346.0873000000001</v>
      </c>
      <c r="AC115" s="141"/>
      <c r="AD115" s="141"/>
      <c r="AE115" s="141"/>
      <c r="AF115" s="141"/>
      <c r="AG115">
        <v>133</v>
      </c>
      <c r="AI115">
        <v>13266.0568</v>
      </c>
      <c r="AK115">
        <v>241200674</v>
      </c>
    </row>
    <row r="116" spans="1:37" x14ac:dyDescent="0.25">
      <c r="A116" t="s">
        <v>336</v>
      </c>
      <c r="B116">
        <v>25800</v>
      </c>
      <c r="C116">
        <v>25568.790559000099</v>
      </c>
      <c r="D116">
        <v>2018</v>
      </c>
      <c r="E116">
        <v>555628.95874479704</v>
      </c>
      <c r="F116">
        <v>195542.84352159401</v>
      </c>
      <c r="H116">
        <v>31603.344775301</v>
      </c>
      <c r="I116">
        <v>152251.94291136501</v>
      </c>
      <c r="J116">
        <v>18236.017354568699</v>
      </c>
      <c r="L116">
        <v>157994.810181968</v>
      </c>
      <c r="N116" s="141"/>
      <c r="O116">
        <v>187109.10439764199</v>
      </c>
      <c r="P116">
        <v>105986.869522522</v>
      </c>
      <c r="Q116">
        <v>217087.24142017</v>
      </c>
      <c r="R116">
        <v>45445.743404462002</v>
      </c>
      <c r="U116">
        <v>2021</v>
      </c>
      <c r="V116">
        <v>60960.943800000001</v>
      </c>
      <c r="W116">
        <v>0</v>
      </c>
      <c r="Z116">
        <v>0</v>
      </c>
      <c r="AA116">
        <v>28210.781599999998</v>
      </c>
      <c r="AC116" s="141"/>
      <c r="AD116" s="141"/>
      <c r="AE116" s="141"/>
      <c r="AF116" s="141"/>
      <c r="AG116">
        <v>758</v>
      </c>
      <c r="AI116">
        <v>31992.162199999999</v>
      </c>
      <c r="AK116">
        <v>243000684</v>
      </c>
    </row>
    <row r="117" spans="1:37" x14ac:dyDescent="0.25">
      <c r="A117" t="s">
        <v>337</v>
      </c>
      <c r="B117">
        <v>7736</v>
      </c>
      <c r="C117">
        <v>41796.037341500698</v>
      </c>
      <c r="D117">
        <v>2018</v>
      </c>
      <c r="E117">
        <v>162971.744016401</v>
      </c>
      <c r="F117">
        <v>4244.3634998699999</v>
      </c>
      <c r="H117">
        <v>9209.6035833808892</v>
      </c>
      <c r="I117">
        <v>66322.218033198296</v>
      </c>
      <c r="J117">
        <v>27714.595363322202</v>
      </c>
      <c r="L117">
        <v>55480.963536629199</v>
      </c>
      <c r="N117" s="141"/>
      <c r="O117">
        <v>95950.034063056402</v>
      </c>
      <c r="P117">
        <v>612.79792792792705</v>
      </c>
      <c r="Q117">
        <v>40361.200545624</v>
      </c>
      <c r="R117">
        <v>26047.711479792299</v>
      </c>
      <c r="U117">
        <v>2021</v>
      </c>
      <c r="V117">
        <v>34311.605799999998</v>
      </c>
      <c r="W117">
        <v>0</v>
      </c>
      <c r="Z117">
        <v>0</v>
      </c>
      <c r="AA117">
        <v>12719.048500000001</v>
      </c>
      <c r="AC117" s="141"/>
      <c r="AD117" s="141"/>
      <c r="AE117" s="141"/>
      <c r="AF117" s="141"/>
      <c r="AG117">
        <v>0</v>
      </c>
      <c r="AI117">
        <v>21592.5573</v>
      </c>
      <c r="AK117">
        <v>200039519</v>
      </c>
    </row>
    <row r="118" spans="1:37" x14ac:dyDescent="0.25">
      <c r="A118" t="s">
        <v>338</v>
      </c>
      <c r="B118">
        <v>20258</v>
      </c>
      <c r="C118">
        <v>39335.998194000902</v>
      </c>
      <c r="D118">
        <v>2018</v>
      </c>
      <c r="E118">
        <v>400742.86999185401</v>
      </c>
      <c r="F118">
        <v>29913.951564997202</v>
      </c>
      <c r="H118">
        <v>47148.260185236002</v>
      </c>
      <c r="I118">
        <v>134756.30194168401</v>
      </c>
      <c r="J118">
        <v>30357.368684268102</v>
      </c>
      <c r="L118">
        <v>158566.987615669</v>
      </c>
      <c r="N118" s="141"/>
      <c r="O118">
        <v>205132.28354881401</v>
      </c>
      <c r="P118">
        <v>32808.006369369403</v>
      </c>
      <c r="Q118">
        <v>113087.877911711</v>
      </c>
      <c r="R118">
        <v>49714.702161960202</v>
      </c>
      <c r="U118">
        <v>2021</v>
      </c>
      <c r="V118">
        <v>49423.614000000001</v>
      </c>
      <c r="W118">
        <v>0</v>
      </c>
      <c r="X118">
        <v>2263.9589999999998</v>
      </c>
      <c r="Z118">
        <v>0</v>
      </c>
      <c r="AA118">
        <v>10154.745199999999</v>
      </c>
      <c r="AC118" s="141"/>
      <c r="AD118" s="141"/>
      <c r="AE118" s="141"/>
      <c r="AF118" s="141"/>
      <c r="AG118">
        <v>943.5</v>
      </c>
      <c r="AI118">
        <v>36061.409800000001</v>
      </c>
      <c r="AK118">
        <v>248200057</v>
      </c>
    </row>
    <row r="119" spans="1:37" x14ac:dyDescent="0.25">
      <c r="A119" t="s">
        <v>339</v>
      </c>
      <c r="B119">
        <v>7664</v>
      </c>
      <c r="C119">
        <v>46440.266710500902</v>
      </c>
      <c r="D119">
        <v>2018</v>
      </c>
      <c r="E119">
        <v>177449.70127416</v>
      </c>
      <c r="F119">
        <v>4957.0028446730003</v>
      </c>
      <c r="H119">
        <v>13944.273185071999</v>
      </c>
      <c r="I119">
        <v>73419.927677639993</v>
      </c>
      <c r="J119">
        <v>25214.840266091702</v>
      </c>
      <c r="L119">
        <v>59913.657300683102</v>
      </c>
      <c r="N119" s="141"/>
      <c r="O119">
        <v>96639.256340265201</v>
      </c>
      <c r="Q119">
        <v>45978.314480093002</v>
      </c>
      <c r="R119">
        <v>34832.130453801597</v>
      </c>
      <c r="U119">
        <v>2021</v>
      </c>
      <c r="V119">
        <v>54038.1973</v>
      </c>
      <c r="W119">
        <v>0</v>
      </c>
      <c r="Z119">
        <v>5788.6597000000002</v>
      </c>
      <c r="AA119">
        <v>18565.597000000002</v>
      </c>
      <c r="AC119" s="141"/>
      <c r="AD119" s="141"/>
      <c r="AE119" s="141"/>
      <c r="AF119" s="141"/>
      <c r="AG119">
        <v>1235</v>
      </c>
      <c r="AI119">
        <v>28448.940600000002</v>
      </c>
      <c r="AK119">
        <v>248200107</v>
      </c>
    </row>
    <row r="120" spans="1:37" x14ac:dyDescent="0.25">
      <c r="A120" t="s">
        <v>340</v>
      </c>
      <c r="B120">
        <v>5283</v>
      </c>
      <c r="C120">
        <v>31055.771817500899</v>
      </c>
      <c r="D120">
        <v>2018</v>
      </c>
      <c r="E120">
        <v>120672.46055910899</v>
      </c>
      <c r="F120">
        <v>4925.6292088769997</v>
      </c>
      <c r="H120">
        <v>8415.2188598580706</v>
      </c>
      <c r="I120">
        <v>40799.440395902202</v>
      </c>
      <c r="J120">
        <v>32775.688180172998</v>
      </c>
      <c r="L120">
        <v>33756.4839142985</v>
      </c>
      <c r="N120" s="141"/>
      <c r="O120">
        <v>70123.901851839895</v>
      </c>
      <c r="Q120">
        <v>31986.711879056002</v>
      </c>
      <c r="R120">
        <v>18561.846828212801</v>
      </c>
      <c r="U120">
        <v>2021</v>
      </c>
      <c r="V120">
        <v>78324.681299999997</v>
      </c>
      <c r="W120">
        <v>0</v>
      </c>
      <c r="X120">
        <v>4270.799</v>
      </c>
      <c r="Z120">
        <v>41287.000999999997</v>
      </c>
      <c r="AA120">
        <v>16912.895199999999</v>
      </c>
      <c r="AC120" s="141"/>
      <c r="AD120" s="141"/>
      <c r="AE120" s="141"/>
      <c r="AF120" s="141"/>
      <c r="AG120">
        <v>389</v>
      </c>
      <c r="AI120">
        <v>15464.9861</v>
      </c>
      <c r="AK120">
        <v>241200542</v>
      </c>
    </row>
    <row r="121" spans="1:37" x14ac:dyDescent="0.25">
      <c r="A121" t="s">
        <v>341</v>
      </c>
      <c r="B121">
        <v>9628</v>
      </c>
      <c r="C121">
        <v>32800.475989501101</v>
      </c>
      <c r="D121">
        <v>2018</v>
      </c>
      <c r="E121">
        <v>183615.70979126901</v>
      </c>
      <c r="F121">
        <v>7658.8487916000004</v>
      </c>
      <c r="H121">
        <v>13530.8684966336</v>
      </c>
      <c r="I121">
        <v>64422.418163890601</v>
      </c>
      <c r="J121">
        <v>35164.204799868799</v>
      </c>
      <c r="L121">
        <v>62839.369539275896</v>
      </c>
      <c r="N121" s="141"/>
      <c r="O121">
        <v>104588.122616776</v>
      </c>
      <c r="Q121">
        <v>55441.487608719603</v>
      </c>
      <c r="R121">
        <v>23586.099565773198</v>
      </c>
      <c r="U121">
        <v>2021</v>
      </c>
      <c r="V121">
        <v>34023.669399999999</v>
      </c>
      <c r="W121">
        <v>0</v>
      </c>
      <c r="X121">
        <v>9572.4395999999997</v>
      </c>
      <c r="Z121">
        <v>253.04</v>
      </c>
      <c r="AA121">
        <v>5656.0163000000002</v>
      </c>
      <c r="AC121" s="141"/>
      <c r="AD121" s="141"/>
      <c r="AE121" s="141"/>
      <c r="AF121" s="141"/>
      <c r="AG121">
        <v>0</v>
      </c>
      <c r="AI121">
        <v>18542.173500000001</v>
      </c>
      <c r="AK121">
        <v>243200599</v>
      </c>
    </row>
    <row r="122" spans="1:37" x14ac:dyDescent="0.25">
      <c r="A122" t="s">
        <v>342</v>
      </c>
      <c r="B122">
        <v>22888</v>
      </c>
      <c r="C122">
        <v>37406.642008000803</v>
      </c>
      <c r="D122">
        <v>2018</v>
      </c>
      <c r="E122">
        <v>366442.909185911</v>
      </c>
      <c r="F122">
        <v>38218.075325457598</v>
      </c>
      <c r="H122">
        <v>24440.073770981799</v>
      </c>
      <c r="I122">
        <v>145172.361401873</v>
      </c>
      <c r="J122">
        <v>28736.6912884661</v>
      </c>
      <c r="L122">
        <v>129875.707399133</v>
      </c>
      <c r="N122" s="141"/>
      <c r="O122">
        <v>180520.83658645299</v>
      </c>
      <c r="P122">
        <v>11900.7817657658</v>
      </c>
      <c r="Q122">
        <v>115645.607368488</v>
      </c>
      <c r="R122">
        <v>58375.683465203998</v>
      </c>
      <c r="U122">
        <v>2021</v>
      </c>
      <c r="V122">
        <v>60911.362099999998</v>
      </c>
      <c r="W122">
        <v>0</v>
      </c>
      <c r="Z122">
        <v>2509.4706999999999</v>
      </c>
      <c r="AA122">
        <v>10452.810100000001</v>
      </c>
      <c r="AC122" s="141"/>
      <c r="AD122" s="141"/>
      <c r="AE122" s="141"/>
      <c r="AF122" s="141"/>
      <c r="AG122">
        <v>4226</v>
      </c>
      <c r="AI122">
        <v>43723.081299999998</v>
      </c>
      <c r="AK122">
        <v>248100158</v>
      </c>
    </row>
    <row r="123" spans="1:37" x14ac:dyDescent="0.25">
      <c r="A123" t="s">
        <v>343</v>
      </c>
      <c r="B123">
        <v>20364</v>
      </c>
      <c r="C123">
        <v>18444.934813500298</v>
      </c>
      <c r="D123">
        <v>2018</v>
      </c>
      <c r="E123">
        <v>333669.81234716898</v>
      </c>
      <c r="F123">
        <v>30699.948468214399</v>
      </c>
      <c r="H123">
        <v>41106.760917065498</v>
      </c>
      <c r="I123">
        <v>130760.795373232</v>
      </c>
      <c r="J123">
        <v>3872.32532646452</v>
      </c>
      <c r="L123">
        <v>127229.98226219301</v>
      </c>
      <c r="N123" s="141"/>
      <c r="O123">
        <v>147337.573694483</v>
      </c>
      <c r="P123">
        <v>17027.7706846847</v>
      </c>
      <c r="Q123">
        <v>122622.77066401301</v>
      </c>
      <c r="R123">
        <v>46681.697303988898</v>
      </c>
      <c r="U123">
        <v>2021</v>
      </c>
      <c r="V123">
        <v>51750.686199999996</v>
      </c>
      <c r="W123">
        <v>0</v>
      </c>
      <c r="Z123">
        <v>0</v>
      </c>
      <c r="AA123">
        <v>15058.7436</v>
      </c>
      <c r="AC123" s="141"/>
      <c r="AD123" s="141"/>
      <c r="AE123" s="141"/>
      <c r="AF123" s="141"/>
      <c r="AG123">
        <v>1020.21</v>
      </c>
      <c r="AI123">
        <v>35671.732600000003</v>
      </c>
      <c r="AK123">
        <v>246600373</v>
      </c>
    </row>
    <row r="124" spans="1:37" x14ac:dyDescent="0.25">
      <c r="A124" t="s">
        <v>344</v>
      </c>
      <c r="B124">
        <v>30344</v>
      </c>
      <c r="C124">
        <v>41057.216813000399</v>
      </c>
      <c r="D124">
        <v>2018</v>
      </c>
      <c r="E124">
        <v>478635.02860049298</v>
      </c>
      <c r="F124">
        <v>28877.482795391799</v>
      </c>
      <c r="H124">
        <v>45846.963209267</v>
      </c>
      <c r="I124">
        <v>192052.26048672199</v>
      </c>
      <c r="J124">
        <v>32828.293680239003</v>
      </c>
      <c r="L124">
        <v>179030.02842887299</v>
      </c>
      <c r="N124" s="141"/>
      <c r="O124">
        <v>226815.63619699801</v>
      </c>
      <c r="P124">
        <v>43193.039513513497</v>
      </c>
      <c r="Q124">
        <v>141606.47672830001</v>
      </c>
      <c r="R124">
        <v>67019.876161680906</v>
      </c>
      <c r="U124">
        <v>2021</v>
      </c>
      <c r="V124">
        <v>270398.4278</v>
      </c>
      <c r="W124">
        <v>0</v>
      </c>
      <c r="Z124">
        <v>199695.35639999999</v>
      </c>
      <c r="AA124">
        <v>18061.424900000002</v>
      </c>
      <c r="AC124" s="141"/>
      <c r="AD124" s="141"/>
      <c r="AE124" s="141"/>
      <c r="AF124" s="141"/>
      <c r="AG124">
        <v>3968.95</v>
      </c>
      <c r="AI124">
        <v>48672.696499999998</v>
      </c>
      <c r="AK124">
        <v>200066819</v>
      </c>
    </row>
    <row r="125" spans="1:37" x14ac:dyDescent="0.25">
      <c r="A125" t="s">
        <v>345</v>
      </c>
      <c r="B125">
        <v>6929</v>
      </c>
      <c r="C125">
        <v>90909.077215001802</v>
      </c>
      <c r="D125">
        <v>2018</v>
      </c>
      <c r="E125">
        <v>196809.85323755399</v>
      </c>
      <c r="F125">
        <v>7903.5039520569999</v>
      </c>
      <c r="H125">
        <v>17109.140732248601</v>
      </c>
      <c r="I125">
        <v>68548.376081705195</v>
      </c>
      <c r="J125">
        <v>41054.800622171097</v>
      </c>
      <c r="L125">
        <v>62194.031849371902</v>
      </c>
      <c r="N125" s="141"/>
      <c r="O125">
        <v>115453.693631652</v>
      </c>
      <c r="Q125">
        <v>42174.884529178998</v>
      </c>
      <c r="R125">
        <v>39181.275076723097</v>
      </c>
      <c r="U125">
        <v>2021</v>
      </c>
      <c r="V125">
        <v>42328.950900000003</v>
      </c>
      <c r="W125">
        <v>0</v>
      </c>
      <c r="Z125">
        <v>6978.0636000000004</v>
      </c>
      <c r="AA125">
        <v>648.89030000000002</v>
      </c>
      <c r="AC125" s="141"/>
      <c r="AD125" s="141"/>
      <c r="AE125" s="141"/>
      <c r="AF125" s="141"/>
      <c r="AG125">
        <v>1853.557</v>
      </c>
      <c r="AI125">
        <v>32848.44</v>
      </c>
      <c r="AK125">
        <v>200069151</v>
      </c>
    </row>
    <row r="126" spans="1:37" x14ac:dyDescent="0.25">
      <c r="A126" t="s">
        <v>346</v>
      </c>
      <c r="B126">
        <v>43654</v>
      </c>
      <c r="C126">
        <v>128511.78383250099</v>
      </c>
      <c r="D126">
        <v>2018</v>
      </c>
      <c r="E126">
        <v>972912.30830955901</v>
      </c>
      <c r="F126">
        <v>131829.535965029</v>
      </c>
      <c r="H126">
        <v>90149.704060231394</v>
      </c>
      <c r="I126">
        <v>365697.007630184</v>
      </c>
      <c r="J126">
        <v>77652.559077327707</v>
      </c>
      <c r="L126">
        <v>307583.50157679</v>
      </c>
      <c r="N126" s="141"/>
      <c r="O126">
        <v>449891.88027480699</v>
      </c>
      <c r="P126">
        <v>92369.054792792696</v>
      </c>
      <c r="Q126">
        <v>262035.500991106</v>
      </c>
      <c r="R126">
        <v>168361.93350630999</v>
      </c>
      <c r="U126">
        <v>2021</v>
      </c>
      <c r="V126">
        <v>238729.64249999999</v>
      </c>
      <c r="W126">
        <v>0</v>
      </c>
      <c r="Z126">
        <v>70294.021399999998</v>
      </c>
      <c r="AA126">
        <v>24116.000800000002</v>
      </c>
      <c r="AC126" s="141"/>
      <c r="AD126" s="141"/>
      <c r="AE126" s="141"/>
      <c r="AF126" s="141"/>
      <c r="AG126">
        <v>22915.05</v>
      </c>
      <c r="AI126">
        <v>121404.57030000001</v>
      </c>
      <c r="AK126">
        <v>200067361</v>
      </c>
    </row>
    <row r="127" spans="1:37" x14ac:dyDescent="0.25">
      <c r="A127" t="s">
        <v>347</v>
      </c>
      <c r="B127">
        <v>20046</v>
      </c>
      <c r="C127">
        <v>45956.280184500603</v>
      </c>
      <c r="D127">
        <v>2018</v>
      </c>
      <c r="E127">
        <v>371961.09932140697</v>
      </c>
      <c r="F127">
        <v>22370.359492306801</v>
      </c>
      <c r="H127">
        <v>53405.109387516102</v>
      </c>
      <c r="I127">
        <v>145163.49450562001</v>
      </c>
      <c r="J127">
        <v>7839.54741438152</v>
      </c>
      <c r="L127">
        <v>143182.588521584</v>
      </c>
      <c r="N127" s="141"/>
      <c r="O127">
        <v>169813.37776657601</v>
      </c>
      <c r="P127">
        <v>31820.172189189201</v>
      </c>
      <c r="Q127">
        <v>114707.795178013</v>
      </c>
      <c r="R127">
        <v>55619.7541876295</v>
      </c>
      <c r="U127">
        <v>2021</v>
      </c>
      <c r="V127">
        <v>219670.57750000001</v>
      </c>
      <c r="W127">
        <v>119546.89350000001</v>
      </c>
      <c r="Z127">
        <v>14848.2858</v>
      </c>
      <c r="AA127">
        <v>41158.859400000001</v>
      </c>
      <c r="AC127" s="141"/>
      <c r="AD127" s="141"/>
      <c r="AE127" s="141"/>
      <c r="AF127" s="141"/>
      <c r="AG127">
        <v>3043.1309999999999</v>
      </c>
      <c r="AI127">
        <v>41073.407800000001</v>
      </c>
      <c r="AK127">
        <v>200042646</v>
      </c>
    </row>
    <row r="128" spans="1:37" x14ac:dyDescent="0.25">
      <c r="A128" t="s">
        <v>348</v>
      </c>
      <c r="B128">
        <v>42544</v>
      </c>
      <c r="C128">
        <v>43952.647546</v>
      </c>
      <c r="D128">
        <v>2018</v>
      </c>
      <c r="E128">
        <v>728875.13899566897</v>
      </c>
      <c r="F128">
        <v>49089.7052402033</v>
      </c>
      <c r="H128">
        <v>73546.283971036304</v>
      </c>
      <c r="I128">
        <v>241169.76937751999</v>
      </c>
      <c r="J128">
        <v>32061.486186302998</v>
      </c>
      <c r="L128">
        <v>333007.89422060602</v>
      </c>
      <c r="N128" s="141"/>
      <c r="O128">
        <v>380651.88233115699</v>
      </c>
      <c r="P128">
        <v>21898.948630630599</v>
      </c>
      <c r="Q128">
        <v>234478.27690203601</v>
      </c>
      <c r="R128">
        <v>91846.031131844502</v>
      </c>
      <c r="U128">
        <v>2021</v>
      </c>
      <c r="V128">
        <v>165406.22450000001</v>
      </c>
      <c r="W128">
        <v>0</v>
      </c>
      <c r="X128">
        <v>41849.720999999998</v>
      </c>
      <c r="Z128">
        <v>0</v>
      </c>
      <c r="AA128">
        <v>58954.416499999999</v>
      </c>
      <c r="AC128" s="141"/>
      <c r="AD128" s="141"/>
      <c r="AE128" s="141"/>
      <c r="AF128" s="141"/>
      <c r="AG128">
        <v>4062.9</v>
      </c>
      <c r="AI128">
        <v>60539.186999999998</v>
      </c>
      <c r="AK128">
        <v>200066652</v>
      </c>
    </row>
    <row r="129" spans="1:37" x14ac:dyDescent="0.25">
      <c r="A129" t="s">
        <v>349</v>
      </c>
      <c r="B129">
        <v>28610</v>
      </c>
      <c r="C129">
        <v>17263.8271890002</v>
      </c>
      <c r="D129">
        <v>2018</v>
      </c>
      <c r="E129">
        <v>449138.717311493</v>
      </c>
      <c r="F129">
        <v>36600.707847356403</v>
      </c>
      <c r="H129">
        <v>50617.536208843798</v>
      </c>
      <c r="I129">
        <v>146854.646904455</v>
      </c>
      <c r="J129">
        <v>10713.144638650299</v>
      </c>
      <c r="L129">
        <v>204352.68171218701</v>
      </c>
      <c r="N129" s="141"/>
      <c r="O129">
        <v>219681.22448832699</v>
      </c>
      <c r="P129">
        <v>42301.760261261203</v>
      </c>
      <c r="Q129">
        <v>149555.376319565</v>
      </c>
      <c r="R129">
        <v>37600.356242339803</v>
      </c>
      <c r="U129">
        <v>2021</v>
      </c>
      <c r="V129">
        <v>38092.389000000003</v>
      </c>
      <c r="W129">
        <v>0</v>
      </c>
      <c r="Z129">
        <v>0</v>
      </c>
      <c r="AA129">
        <v>16909.621999999999</v>
      </c>
      <c r="AC129" s="141"/>
      <c r="AD129" s="141"/>
      <c r="AE129" s="141"/>
      <c r="AF129" s="141"/>
      <c r="AG129">
        <v>447.7</v>
      </c>
      <c r="AI129">
        <v>20735.066999999999</v>
      </c>
      <c r="AK129">
        <v>243400488</v>
      </c>
    </row>
    <row r="130" spans="1:37" x14ac:dyDescent="0.25">
      <c r="A130" t="s">
        <v>350</v>
      </c>
      <c r="B130">
        <v>6350</v>
      </c>
      <c r="C130">
        <v>65428.266229501001</v>
      </c>
      <c r="D130">
        <v>2018</v>
      </c>
      <c r="E130">
        <v>160052.99965615201</v>
      </c>
      <c r="F130">
        <v>10559.655537425</v>
      </c>
      <c r="H130">
        <v>22308.381251954299</v>
      </c>
      <c r="I130">
        <v>49156.286700313503</v>
      </c>
      <c r="J130">
        <v>37454.443182208597</v>
      </c>
      <c r="L130">
        <v>40574.232984250499</v>
      </c>
      <c r="N130" s="141"/>
      <c r="O130">
        <v>86884.878656154498</v>
      </c>
      <c r="P130">
        <v>14580.8532522522</v>
      </c>
      <c r="Q130">
        <v>36479.451966556997</v>
      </c>
      <c r="R130">
        <v>22107.815781188001</v>
      </c>
      <c r="U130">
        <v>2021</v>
      </c>
      <c r="V130">
        <v>49745.686199999996</v>
      </c>
      <c r="W130">
        <v>22944.309300000001</v>
      </c>
      <c r="X130">
        <v>655</v>
      </c>
      <c r="Z130">
        <v>1088.2515000000001</v>
      </c>
      <c r="AA130">
        <v>6205.0727999999999</v>
      </c>
      <c r="AC130" s="141"/>
      <c r="AD130" s="141"/>
      <c r="AE130" s="141"/>
      <c r="AF130" s="141"/>
      <c r="AG130">
        <v>372</v>
      </c>
      <c r="AI130">
        <v>18481.052599999999</v>
      </c>
      <c r="AK130">
        <v>241200906</v>
      </c>
    </row>
    <row r="131" spans="1:37" x14ac:dyDescent="0.25">
      <c r="A131" t="s">
        <v>351</v>
      </c>
      <c r="B131">
        <v>21588</v>
      </c>
      <c r="C131">
        <v>35370.7293615003</v>
      </c>
      <c r="D131">
        <v>2018</v>
      </c>
      <c r="E131">
        <v>414822.50625808298</v>
      </c>
      <c r="F131">
        <v>81988.325048921994</v>
      </c>
      <c r="H131">
        <v>37631.052784519401</v>
      </c>
      <c r="I131">
        <v>145248.49657336599</v>
      </c>
      <c r="J131">
        <v>23759.307621321001</v>
      </c>
      <c r="L131">
        <v>126195.324229955</v>
      </c>
      <c r="N131" s="141"/>
      <c r="O131">
        <v>170791.18753201101</v>
      </c>
      <c r="P131">
        <v>66409.175576576599</v>
      </c>
      <c r="Q131">
        <v>131074.19563104201</v>
      </c>
      <c r="R131">
        <v>46547.947518453497</v>
      </c>
      <c r="U131">
        <v>2021</v>
      </c>
      <c r="V131">
        <v>133090.6378</v>
      </c>
      <c r="W131">
        <v>81470.575800000006</v>
      </c>
      <c r="X131">
        <v>5575.3590999999997</v>
      </c>
      <c r="Z131">
        <v>3376.6993000000002</v>
      </c>
      <c r="AA131">
        <v>6253.5353000000096</v>
      </c>
      <c r="AC131" s="141"/>
      <c r="AD131" s="141"/>
      <c r="AE131" s="141"/>
      <c r="AF131" s="141"/>
      <c r="AG131">
        <v>0</v>
      </c>
      <c r="AI131">
        <v>36414.4683</v>
      </c>
      <c r="AK131">
        <v>243100567</v>
      </c>
    </row>
    <row r="132" spans="1:37" x14ac:dyDescent="0.25">
      <c r="A132" t="s">
        <v>352</v>
      </c>
      <c r="B132">
        <v>27377</v>
      </c>
      <c r="C132">
        <v>35484.089029001603</v>
      </c>
      <c r="D132">
        <v>2018</v>
      </c>
      <c r="E132">
        <v>407698.68796014198</v>
      </c>
      <c r="F132">
        <v>12092.405689900001</v>
      </c>
      <c r="H132">
        <v>28259.7829004739</v>
      </c>
      <c r="I132">
        <v>155407.90813296501</v>
      </c>
      <c r="J132">
        <v>16392.8601206003</v>
      </c>
      <c r="L132">
        <v>195545.73111620199</v>
      </c>
      <c r="N132" s="141"/>
      <c r="O132">
        <v>219086.029518889</v>
      </c>
      <c r="P132">
        <v>10022.986432432401</v>
      </c>
      <c r="Q132">
        <v>130655.49322421799</v>
      </c>
      <c r="R132">
        <v>47934.178784602103</v>
      </c>
      <c r="U132">
        <v>2021</v>
      </c>
      <c r="V132">
        <v>45093.595200000003</v>
      </c>
      <c r="W132">
        <v>0</v>
      </c>
      <c r="Z132">
        <v>0</v>
      </c>
      <c r="AA132">
        <v>12869.4596</v>
      </c>
      <c r="AC132" s="141"/>
      <c r="AD132" s="141"/>
      <c r="AE132" s="141"/>
      <c r="AF132" s="141"/>
      <c r="AG132">
        <v>190</v>
      </c>
      <c r="AI132">
        <v>32034.135600000001</v>
      </c>
      <c r="AK132">
        <v>200071058</v>
      </c>
    </row>
    <row r="133" spans="1:37" x14ac:dyDescent="0.25">
      <c r="A133" t="s">
        <v>353</v>
      </c>
      <c r="B133">
        <v>14764</v>
      </c>
      <c r="C133">
        <v>55411.243867000703</v>
      </c>
      <c r="D133">
        <v>2018</v>
      </c>
      <c r="E133">
        <v>265029.28499573999</v>
      </c>
      <c r="F133">
        <v>6322.3716935960301</v>
      </c>
      <c r="H133">
        <v>31967.8589736908</v>
      </c>
      <c r="I133">
        <v>96147.087246057403</v>
      </c>
      <c r="J133">
        <v>25137.126369402798</v>
      </c>
      <c r="L133">
        <v>105454.840712993</v>
      </c>
      <c r="N133" s="141"/>
      <c r="O133">
        <v>140415.52198441199</v>
      </c>
      <c r="P133">
        <v>15434.197981982001</v>
      </c>
      <c r="Q133">
        <v>71052.910059179005</v>
      </c>
      <c r="R133">
        <v>38126.654970166703</v>
      </c>
      <c r="U133">
        <v>2021</v>
      </c>
      <c r="V133">
        <v>186401.48060000001</v>
      </c>
      <c r="W133">
        <v>121159.9402</v>
      </c>
      <c r="Z133">
        <v>18408.1741</v>
      </c>
      <c r="AA133">
        <v>17177.6476</v>
      </c>
      <c r="AC133" s="141"/>
      <c r="AD133" s="141"/>
      <c r="AE133" s="141"/>
      <c r="AF133" s="141"/>
      <c r="AG133">
        <v>2777.42</v>
      </c>
      <c r="AI133">
        <v>26878.298699999999</v>
      </c>
      <c r="AK133">
        <v>200017341</v>
      </c>
    </row>
    <row r="134" spans="1:37" x14ac:dyDescent="0.25">
      <c r="A134" t="s">
        <v>354</v>
      </c>
      <c r="B134">
        <v>5523</v>
      </c>
      <c r="C134">
        <v>71898.210715000794</v>
      </c>
      <c r="D134">
        <v>2018</v>
      </c>
      <c r="E134">
        <v>140683.391121497</v>
      </c>
      <c r="F134">
        <v>1536.9575542299999</v>
      </c>
      <c r="H134">
        <v>9731.7191285646404</v>
      </c>
      <c r="I134">
        <v>56083.7704396435</v>
      </c>
      <c r="J134">
        <v>25165.955892474201</v>
      </c>
      <c r="L134">
        <v>48164.988106584999</v>
      </c>
      <c r="N134" s="141"/>
      <c r="O134">
        <v>79755.548852599997</v>
      </c>
      <c r="Q134">
        <v>26011.590013339999</v>
      </c>
      <c r="R134">
        <v>34916.252255557301</v>
      </c>
      <c r="U134">
        <v>2021</v>
      </c>
      <c r="V134">
        <v>267058.63900000002</v>
      </c>
      <c r="W134">
        <v>52932.430099999998</v>
      </c>
      <c r="Z134">
        <v>181249.55859999999</v>
      </c>
      <c r="AA134">
        <v>1620.3625</v>
      </c>
      <c r="AC134" s="141"/>
      <c r="AD134" s="141"/>
      <c r="AE134" s="141"/>
      <c r="AF134" s="141"/>
      <c r="AG134">
        <v>1580.212</v>
      </c>
      <c r="AI134">
        <v>29676.075799999999</v>
      </c>
      <c r="AK134">
        <v>200069128</v>
      </c>
    </row>
    <row r="135" spans="1:37" x14ac:dyDescent="0.25">
      <c r="A135" t="s">
        <v>355</v>
      </c>
      <c r="B135">
        <v>6261</v>
      </c>
      <c r="C135">
        <v>65411.054071500701</v>
      </c>
      <c r="D135">
        <v>2018</v>
      </c>
      <c r="E135">
        <v>148887.328596657</v>
      </c>
      <c r="F135">
        <v>10937.761850515</v>
      </c>
      <c r="H135">
        <v>9674.6828877980206</v>
      </c>
      <c r="I135">
        <v>53953.963830065099</v>
      </c>
      <c r="J135">
        <v>34315.365270107002</v>
      </c>
      <c r="L135">
        <v>40005.554758172002</v>
      </c>
      <c r="N135" s="141"/>
      <c r="O135">
        <v>81168.628994224404</v>
      </c>
      <c r="Q135">
        <v>41195.715667333803</v>
      </c>
      <c r="R135">
        <v>26522.983935098899</v>
      </c>
      <c r="U135">
        <v>2021</v>
      </c>
      <c r="V135">
        <v>140020.06349999999</v>
      </c>
      <c r="W135">
        <v>106417.36079999999</v>
      </c>
      <c r="Z135">
        <v>1591.4376</v>
      </c>
      <c r="AA135">
        <v>8697.4264000000003</v>
      </c>
      <c r="AC135" s="141"/>
      <c r="AD135" s="141"/>
      <c r="AE135" s="141"/>
      <c r="AF135" s="141"/>
      <c r="AG135">
        <v>90</v>
      </c>
      <c r="AI135">
        <v>23223.8387</v>
      </c>
      <c r="AK135">
        <v>200067163</v>
      </c>
    </row>
    <row r="136" spans="1:37" x14ac:dyDescent="0.25">
      <c r="A136" t="s">
        <v>356</v>
      </c>
      <c r="B136">
        <v>7263</v>
      </c>
      <c r="C136">
        <v>30665.6511275007</v>
      </c>
      <c r="D136">
        <v>2018</v>
      </c>
      <c r="E136">
        <v>154092.05713181201</v>
      </c>
      <c r="F136">
        <v>24036.0837618814</v>
      </c>
      <c r="H136">
        <v>8954.7292362612607</v>
      </c>
      <c r="I136">
        <v>64660.584824124999</v>
      </c>
      <c r="J136">
        <v>7289.0763902758899</v>
      </c>
      <c r="L136">
        <v>49151.582919269</v>
      </c>
      <c r="N136" s="141"/>
      <c r="O136">
        <v>83810.138094381997</v>
      </c>
      <c r="P136">
        <v>4512.1346327927904</v>
      </c>
      <c r="Q136">
        <v>34014.393574929003</v>
      </c>
      <c r="R136">
        <v>31755.3908297087</v>
      </c>
      <c r="U136">
        <v>2021</v>
      </c>
      <c r="V136">
        <v>29641.6967</v>
      </c>
      <c r="W136">
        <v>0</v>
      </c>
      <c r="Z136">
        <v>830.96439999999996</v>
      </c>
      <c r="AA136">
        <v>998.69929999999999</v>
      </c>
      <c r="AC136" s="141"/>
      <c r="AD136" s="141"/>
      <c r="AE136" s="141"/>
      <c r="AF136" s="141"/>
      <c r="AG136">
        <v>0</v>
      </c>
      <c r="AI136">
        <v>27812.032999999999</v>
      </c>
      <c r="AK136">
        <v>200070829</v>
      </c>
    </row>
    <row r="137" spans="1:37" x14ac:dyDescent="0.25">
      <c r="A137" t="s">
        <v>357</v>
      </c>
      <c r="B137">
        <v>27224</v>
      </c>
      <c r="C137">
        <v>67016.750613001306</v>
      </c>
      <c r="D137">
        <v>2018</v>
      </c>
      <c r="E137">
        <v>569647.37580210995</v>
      </c>
      <c r="F137">
        <v>74316.277408040696</v>
      </c>
      <c r="H137">
        <v>67395.657772673294</v>
      </c>
      <c r="I137">
        <v>208696.83255766399</v>
      </c>
      <c r="J137">
        <v>44839.579512308803</v>
      </c>
      <c r="L137">
        <v>174399.02855142299</v>
      </c>
      <c r="N137" s="141"/>
      <c r="O137">
        <v>258962.04324862</v>
      </c>
      <c r="P137">
        <v>63480.749972972997</v>
      </c>
      <c r="Q137">
        <v>170129.45490428101</v>
      </c>
      <c r="R137">
        <v>77075.127676235803</v>
      </c>
      <c r="U137">
        <v>2021</v>
      </c>
      <c r="V137">
        <v>82075.379000000001</v>
      </c>
      <c r="W137">
        <v>0</v>
      </c>
      <c r="Z137">
        <v>7834.4943999999996</v>
      </c>
      <c r="AA137">
        <v>11155.950500000001</v>
      </c>
      <c r="AC137" s="141"/>
      <c r="AD137" s="141"/>
      <c r="AE137" s="141"/>
      <c r="AF137" s="141"/>
      <c r="AG137">
        <v>2242</v>
      </c>
      <c r="AI137">
        <v>60842.934099999999</v>
      </c>
      <c r="AK137">
        <v>200069383</v>
      </c>
    </row>
    <row r="138" spans="1:37" x14ac:dyDescent="0.25">
      <c r="A138" t="s">
        <v>358</v>
      </c>
      <c r="B138">
        <v>167</v>
      </c>
      <c r="C138">
        <v>3249.6838815000001</v>
      </c>
      <c r="D138">
        <v>2018</v>
      </c>
      <c r="E138">
        <v>3652.5758102527502</v>
      </c>
      <c r="F138">
        <v>84.786499832999993</v>
      </c>
      <c r="H138">
        <v>127.308764755282</v>
      </c>
      <c r="I138">
        <v>2004.7380009661599</v>
      </c>
      <c r="J138">
        <v>305.58773986312002</v>
      </c>
      <c r="L138">
        <v>1130.1548048351799</v>
      </c>
      <c r="N138" s="141"/>
      <c r="O138">
        <v>1534.53237935214</v>
      </c>
      <c r="Q138">
        <v>757.53914092300101</v>
      </c>
      <c r="R138">
        <v>1360.5042899776099</v>
      </c>
      <c r="U138">
        <v>2021</v>
      </c>
      <c r="V138">
        <v>12238.022800000001</v>
      </c>
      <c r="W138">
        <v>0</v>
      </c>
      <c r="Z138">
        <v>10968.1891</v>
      </c>
      <c r="AC138" s="141"/>
      <c r="AD138" s="141"/>
      <c r="AE138" s="141"/>
      <c r="AF138" s="141"/>
      <c r="AG138">
        <v>0</v>
      </c>
      <c r="AI138">
        <v>1269.8336999999999</v>
      </c>
      <c r="AK138">
        <v>246401756</v>
      </c>
    </row>
    <row r="139" spans="1:37" x14ac:dyDescent="0.25">
      <c r="A139" t="s">
        <v>359</v>
      </c>
      <c r="B139">
        <v>28505</v>
      </c>
      <c r="C139">
        <v>47987.691119501302</v>
      </c>
      <c r="D139">
        <v>2018</v>
      </c>
      <c r="E139">
        <v>517242.350309323</v>
      </c>
      <c r="F139">
        <v>48369.738690723098</v>
      </c>
      <c r="H139">
        <v>62379.450236349498</v>
      </c>
      <c r="I139">
        <v>213459.83317540301</v>
      </c>
      <c r="J139">
        <v>18473.558275181</v>
      </c>
      <c r="L139">
        <v>174559.76993166699</v>
      </c>
      <c r="N139" s="141"/>
      <c r="O139">
        <v>217369.04735315801</v>
      </c>
      <c r="P139">
        <v>62393.510252252199</v>
      </c>
      <c r="Q139">
        <v>177063.73825384601</v>
      </c>
      <c r="R139">
        <v>60416.054450067699</v>
      </c>
      <c r="U139">
        <v>2021</v>
      </c>
      <c r="V139">
        <v>132320.27040000001</v>
      </c>
      <c r="W139">
        <v>0</v>
      </c>
      <c r="Z139">
        <v>0</v>
      </c>
      <c r="AA139">
        <v>85930.8649</v>
      </c>
      <c r="AC139" s="141"/>
      <c r="AD139" s="141"/>
      <c r="AE139" s="141"/>
      <c r="AF139" s="141"/>
      <c r="AG139">
        <v>356</v>
      </c>
      <c r="AI139">
        <v>46033.405500000001</v>
      </c>
      <c r="AK139">
        <v>200034379</v>
      </c>
    </row>
    <row r="140" spans="1:37" x14ac:dyDescent="0.25">
      <c r="A140" t="s">
        <v>360</v>
      </c>
      <c r="B140">
        <v>17996</v>
      </c>
      <c r="C140">
        <v>58317.073118001797</v>
      </c>
      <c r="D140">
        <v>2018</v>
      </c>
      <c r="E140">
        <v>354845.47012386302</v>
      </c>
      <c r="F140">
        <v>27193.049313903099</v>
      </c>
      <c r="H140">
        <v>30745.999439595202</v>
      </c>
      <c r="I140">
        <v>124816.92616667</v>
      </c>
      <c r="J140">
        <v>57101.479962029603</v>
      </c>
      <c r="L140">
        <v>114988.01524166499</v>
      </c>
      <c r="N140" s="141"/>
      <c r="O140">
        <v>187630.18227765599</v>
      </c>
      <c r="P140">
        <v>25513.073081080998</v>
      </c>
      <c r="Q140">
        <v>94158.455621799003</v>
      </c>
      <c r="R140">
        <v>47543.759143326999</v>
      </c>
      <c r="U140">
        <v>2021</v>
      </c>
      <c r="V140">
        <v>57600.303200000002</v>
      </c>
      <c r="W140">
        <v>0</v>
      </c>
      <c r="Z140">
        <v>199.4323</v>
      </c>
      <c r="AA140">
        <v>19081.162</v>
      </c>
      <c r="AC140" s="141"/>
      <c r="AD140" s="141"/>
      <c r="AE140" s="141"/>
      <c r="AF140" s="141"/>
      <c r="AG140">
        <v>582</v>
      </c>
      <c r="AI140">
        <v>37737.708899999998</v>
      </c>
      <c r="AK140">
        <v>200068831</v>
      </c>
    </row>
    <row r="141" spans="1:37" x14ac:dyDescent="0.25">
      <c r="A141" t="s">
        <v>361</v>
      </c>
      <c r="B141">
        <v>15875</v>
      </c>
      <c r="C141">
        <v>48707.335218000997</v>
      </c>
      <c r="D141">
        <v>2018</v>
      </c>
      <c r="E141">
        <v>304808.96011337399</v>
      </c>
      <c r="F141">
        <v>13897.7787854447</v>
      </c>
      <c r="H141">
        <v>21608.072274798698</v>
      </c>
      <c r="I141">
        <v>99274.921762323298</v>
      </c>
      <c r="J141">
        <v>41295.105916843597</v>
      </c>
      <c r="L141">
        <v>128733.081373964</v>
      </c>
      <c r="N141" s="141"/>
      <c r="O141">
        <v>177781.96828271201</v>
      </c>
      <c r="P141">
        <v>15122.5429036036</v>
      </c>
      <c r="Q141">
        <v>79907.317827594903</v>
      </c>
      <c r="R141">
        <v>31997.131099463801</v>
      </c>
      <c r="U141">
        <v>2021</v>
      </c>
      <c r="V141">
        <v>50601.602700000003</v>
      </c>
      <c r="W141">
        <v>0</v>
      </c>
      <c r="Z141">
        <v>826.31650000000002</v>
      </c>
      <c r="AA141">
        <v>27997.1289</v>
      </c>
      <c r="AC141" s="141"/>
      <c r="AD141" s="141"/>
      <c r="AE141" s="141"/>
      <c r="AF141" s="141"/>
      <c r="AG141">
        <v>480.66699999999997</v>
      </c>
      <c r="AI141">
        <v>21297.490300000001</v>
      </c>
      <c r="AK141">
        <v>200035707</v>
      </c>
    </row>
    <row r="142" spans="1:37" x14ac:dyDescent="0.25">
      <c r="A142" t="s">
        <v>362</v>
      </c>
      <c r="B142">
        <v>13763</v>
      </c>
      <c r="C142">
        <v>94581.624074502994</v>
      </c>
      <c r="D142">
        <v>2018</v>
      </c>
      <c r="E142">
        <v>285066.60931680701</v>
      </c>
      <c r="F142">
        <v>7699.0888471345497</v>
      </c>
      <c r="H142">
        <v>22296.5551741653</v>
      </c>
      <c r="I142">
        <v>123529.18378660599</v>
      </c>
      <c r="J142">
        <v>19935.268189225</v>
      </c>
      <c r="L142">
        <v>111606.513319676</v>
      </c>
      <c r="N142" s="141"/>
      <c r="O142">
        <v>143344.00931523199</v>
      </c>
      <c r="P142">
        <v>21630.104126126102</v>
      </c>
      <c r="Q142">
        <v>65792.216503252799</v>
      </c>
      <c r="R142">
        <v>54300.279372196099</v>
      </c>
      <c r="U142">
        <v>2021</v>
      </c>
      <c r="V142">
        <v>347714.15720000002</v>
      </c>
      <c r="W142">
        <v>0</v>
      </c>
      <c r="Z142">
        <v>297000.09519999998</v>
      </c>
      <c r="AA142">
        <v>5369.6863000000003</v>
      </c>
      <c r="AC142" s="141"/>
      <c r="AD142" s="141"/>
      <c r="AE142" s="141"/>
      <c r="AF142" s="141"/>
      <c r="AG142">
        <v>2284.65</v>
      </c>
      <c r="AI142">
        <v>43059.725700000003</v>
      </c>
      <c r="AK142">
        <v>200043776</v>
      </c>
    </row>
    <row r="143" spans="1:37" x14ac:dyDescent="0.25">
      <c r="A143" t="s">
        <v>363</v>
      </c>
      <c r="B143">
        <v>5953</v>
      </c>
      <c r="C143">
        <v>35636.119717000503</v>
      </c>
      <c r="D143">
        <v>2018</v>
      </c>
      <c r="E143">
        <v>171353.86380979099</v>
      </c>
      <c r="F143">
        <v>6235.6809995539998</v>
      </c>
      <c r="H143">
        <v>46853.380994889798</v>
      </c>
      <c r="I143">
        <v>78766.578100890096</v>
      </c>
      <c r="J143">
        <v>2305.13373179981</v>
      </c>
      <c r="L143">
        <v>37193.0899826573</v>
      </c>
      <c r="N143" s="141"/>
      <c r="O143">
        <v>51849.663308935502</v>
      </c>
      <c r="Q143">
        <v>85276.104614134107</v>
      </c>
      <c r="R143">
        <v>34228.095886721501</v>
      </c>
      <c r="U143">
        <v>2021</v>
      </c>
      <c r="V143">
        <v>127249.3126</v>
      </c>
      <c r="W143">
        <v>0</v>
      </c>
      <c r="Z143">
        <v>90565.639500000005</v>
      </c>
      <c r="AA143">
        <v>1726.7533000000001</v>
      </c>
      <c r="AC143" s="141"/>
      <c r="AD143" s="141"/>
      <c r="AE143" s="141"/>
      <c r="AF143" s="141"/>
      <c r="AG143">
        <v>15658.960999999999</v>
      </c>
      <c r="AI143">
        <v>19297.9588</v>
      </c>
      <c r="AK143">
        <v>246600464</v>
      </c>
    </row>
    <row r="144" spans="1:37" x14ac:dyDescent="0.25">
      <c r="A144" t="s">
        <v>364</v>
      </c>
      <c r="B144">
        <v>8673</v>
      </c>
      <c r="C144">
        <v>44270.180116000003</v>
      </c>
      <c r="D144">
        <v>2018</v>
      </c>
      <c r="E144">
        <v>166137.01659419999</v>
      </c>
      <c r="F144">
        <v>5521.0779327339997</v>
      </c>
      <c r="H144">
        <v>32124.159307425001</v>
      </c>
      <c r="I144">
        <v>69121.90733057</v>
      </c>
      <c r="J144">
        <v>5182.7950169892902</v>
      </c>
      <c r="L144">
        <v>54187.077006482003</v>
      </c>
      <c r="N144" s="141"/>
      <c r="O144">
        <v>75124.756969288806</v>
      </c>
      <c r="Q144">
        <v>63356.346713334002</v>
      </c>
      <c r="R144">
        <v>27330.307365179699</v>
      </c>
      <c r="U144">
        <v>2021</v>
      </c>
      <c r="V144">
        <v>48499.008900000001</v>
      </c>
      <c r="W144">
        <v>0</v>
      </c>
      <c r="Z144">
        <v>10788.956099999999</v>
      </c>
      <c r="AA144">
        <v>14843.5342</v>
      </c>
      <c r="AC144" s="141"/>
      <c r="AD144" s="141"/>
      <c r="AE144" s="141"/>
      <c r="AF144" s="141"/>
      <c r="AG144">
        <v>5680.1490000000003</v>
      </c>
      <c r="AI144">
        <v>17186.369600000002</v>
      </c>
      <c r="AK144">
        <v>246600399</v>
      </c>
    </row>
    <row r="145" spans="1:37" x14ac:dyDescent="0.25">
      <c r="A145" t="s">
        <v>365</v>
      </c>
      <c r="B145">
        <v>15588</v>
      </c>
      <c r="C145">
        <v>65976.651447501194</v>
      </c>
      <c r="D145">
        <v>2018</v>
      </c>
      <c r="E145">
        <v>364161.56257879903</v>
      </c>
      <c r="F145">
        <v>45344.246794607003</v>
      </c>
      <c r="H145">
        <v>51679.949599457002</v>
      </c>
      <c r="I145">
        <v>166919.86173973701</v>
      </c>
      <c r="J145">
        <v>8248.0843570315992</v>
      </c>
      <c r="L145">
        <v>91969.420087966995</v>
      </c>
      <c r="N145" s="141"/>
      <c r="O145">
        <v>119979.62668212201</v>
      </c>
      <c r="P145">
        <v>51425.440792792797</v>
      </c>
      <c r="Q145">
        <v>107398.341760535</v>
      </c>
      <c r="R145">
        <v>85358.153343350205</v>
      </c>
      <c r="U145">
        <v>2021</v>
      </c>
      <c r="V145">
        <v>361874.55160000001</v>
      </c>
      <c r="W145">
        <v>0</v>
      </c>
      <c r="Z145">
        <v>281458.89740000002</v>
      </c>
      <c r="AA145">
        <v>2442.6536999999998</v>
      </c>
      <c r="AC145" s="141"/>
      <c r="AD145" s="141"/>
      <c r="AE145" s="141"/>
      <c r="AF145" s="141"/>
      <c r="AG145">
        <v>24044</v>
      </c>
      <c r="AI145">
        <v>53929.000500000002</v>
      </c>
      <c r="AK145">
        <v>200072635</v>
      </c>
    </row>
    <row r="146" spans="1:37" x14ac:dyDescent="0.25">
      <c r="A146" t="s">
        <v>366</v>
      </c>
      <c r="B146">
        <v>15334</v>
      </c>
      <c r="C146">
        <v>100349.789513002</v>
      </c>
      <c r="D146">
        <v>2018</v>
      </c>
      <c r="E146">
        <v>371262.85722369398</v>
      </c>
      <c r="F146">
        <v>62885.635573485197</v>
      </c>
      <c r="H146">
        <v>53990.701119380501</v>
      </c>
      <c r="I146">
        <v>142217.464721011</v>
      </c>
      <c r="J146">
        <v>8397.8355862098197</v>
      </c>
      <c r="L146">
        <v>103771.22022360899</v>
      </c>
      <c r="N146" s="141"/>
      <c r="O146">
        <v>128654.51322952899</v>
      </c>
      <c r="P146">
        <v>34504.626027027</v>
      </c>
      <c r="Q146">
        <v>159297.08305046501</v>
      </c>
      <c r="R146">
        <v>48806.6349166734</v>
      </c>
      <c r="U146">
        <v>2021</v>
      </c>
      <c r="V146">
        <v>1398082.594</v>
      </c>
      <c r="W146">
        <v>0</v>
      </c>
      <c r="Z146">
        <v>1356729.3465</v>
      </c>
      <c r="AA146">
        <v>872.0222</v>
      </c>
      <c r="AC146" s="141"/>
      <c r="AD146" s="141"/>
      <c r="AE146" s="141"/>
      <c r="AF146" s="141"/>
      <c r="AG146">
        <v>1034</v>
      </c>
      <c r="AI146">
        <v>39447.225299999998</v>
      </c>
      <c r="AK146">
        <v>200070811</v>
      </c>
    </row>
    <row r="147" spans="1:37" x14ac:dyDescent="0.25">
      <c r="A147" t="s">
        <v>367</v>
      </c>
      <c r="B147">
        <v>10058</v>
      </c>
      <c r="C147">
        <v>30831.153152000599</v>
      </c>
      <c r="D147">
        <v>2018</v>
      </c>
      <c r="E147">
        <v>210966.69587532099</v>
      </c>
      <c r="F147">
        <v>9618.9194016040001</v>
      </c>
      <c r="H147">
        <v>19535.869515149199</v>
      </c>
      <c r="I147">
        <v>96411.672330194895</v>
      </c>
      <c r="J147">
        <v>13266.375883360801</v>
      </c>
      <c r="L147">
        <v>72133.858745012301</v>
      </c>
      <c r="N147" s="141"/>
      <c r="O147">
        <v>105535.52520446701</v>
      </c>
      <c r="Q147">
        <v>59489.339527326301</v>
      </c>
      <c r="R147">
        <v>45742.709531171</v>
      </c>
      <c r="U147">
        <v>2021</v>
      </c>
      <c r="V147">
        <v>38622.908499999998</v>
      </c>
      <c r="W147">
        <v>0</v>
      </c>
      <c r="Z147">
        <v>0</v>
      </c>
      <c r="AA147">
        <v>2038.367</v>
      </c>
      <c r="AC147" s="141"/>
      <c r="AD147" s="141"/>
      <c r="AE147" s="141"/>
      <c r="AF147" s="141"/>
      <c r="AG147">
        <v>4062.25</v>
      </c>
      <c r="AI147">
        <v>32522.291499999999</v>
      </c>
      <c r="AK147">
        <v>244600482</v>
      </c>
    </row>
    <row r="148" spans="1:37" x14ac:dyDescent="0.25">
      <c r="A148" t="s">
        <v>368</v>
      </c>
      <c r="B148">
        <v>22349</v>
      </c>
      <c r="C148">
        <v>33749.647379500901</v>
      </c>
      <c r="D148">
        <v>2018</v>
      </c>
      <c r="E148">
        <v>376014.36254672101</v>
      </c>
      <c r="F148">
        <v>14213.397564976</v>
      </c>
      <c r="H148">
        <v>22220.140672952199</v>
      </c>
      <c r="I148">
        <v>140974.83331798599</v>
      </c>
      <c r="J148">
        <v>23671.959683540401</v>
      </c>
      <c r="L148">
        <v>174934.03130726601</v>
      </c>
      <c r="N148" s="141"/>
      <c r="O148">
        <v>209156.74251712399</v>
      </c>
      <c r="Q148">
        <v>104756.79130152499</v>
      </c>
      <c r="R148">
        <v>62100.828728071203</v>
      </c>
      <c r="U148">
        <v>2021</v>
      </c>
      <c r="V148">
        <v>71889.345100000006</v>
      </c>
      <c r="W148">
        <v>0</v>
      </c>
      <c r="Z148">
        <v>13489.6594</v>
      </c>
      <c r="AA148">
        <v>10779.534799999999</v>
      </c>
      <c r="AC148" s="141"/>
      <c r="AD148" s="141"/>
      <c r="AE148" s="141"/>
      <c r="AF148" s="141"/>
      <c r="AG148">
        <v>4968.5</v>
      </c>
      <c r="AI148">
        <v>42651.650900000001</v>
      </c>
      <c r="AK148">
        <v>200066884</v>
      </c>
    </row>
    <row r="149" spans="1:37" x14ac:dyDescent="0.25">
      <c r="A149" t="s">
        <v>369</v>
      </c>
      <c r="B149">
        <v>5301</v>
      </c>
      <c r="C149">
        <v>65345.321947000702</v>
      </c>
      <c r="D149">
        <v>2018</v>
      </c>
      <c r="E149">
        <v>146841.068924083</v>
      </c>
      <c r="F149">
        <v>2342.2648754900001</v>
      </c>
      <c r="H149">
        <v>7643.2908497886501</v>
      </c>
      <c r="I149">
        <v>46619.655378030897</v>
      </c>
      <c r="J149">
        <v>42654.596046560997</v>
      </c>
      <c r="L149">
        <v>47581.261774212799</v>
      </c>
      <c r="N149" s="141"/>
      <c r="O149">
        <v>95400.904020257003</v>
      </c>
      <c r="Q149">
        <v>22305.823696926702</v>
      </c>
      <c r="R149">
        <v>29134.341206899699</v>
      </c>
      <c r="U149">
        <v>2021</v>
      </c>
      <c r="V149">
        <v>78606.781600000002</v>
      </c>
      <c r="W149">
        <v>42187.300799999997</v>
      </c>
      <c r="Z149">
        <v>5116.3784999999998</v>
      </c>
      <c r="AA149">
        <v>5946.8536999999997</v>
      </c>
      <c r="AC149" s="141"/>
      <c r="AD149" s="141"/>
      <c r="AE149" s="141"/>
      <c r="AF149" s="141"/>
      <c r="AG149">
        <v>1301.55</v>
      </c>
      <c r="AI149">
        <v>24054.6986</v>
      </c>
      <c r="AK149">
        <v>200069102</v>
      </c>
    </row>
    <row r="150" spans="1:37" x14ac:dyDescent="0.25">
      <c r="A150" t="s">
        <v>370</v>
      </c>
      <c r="B150">
        <v>33436</v>
      </c>
      <c r="C150">
        <v>82345.476904501207</v>
      </c>
      <c r="D150">
        <v>2018</v>
      </c>
      <c r="E150">
        <v>559150.342187281</v>
      </c>
      <c r="F150">
        <v>29849.578667251601</v>
      </c>
      <c r="H150">
        <v>39695.976144152097</v>
      </c>
      <c r="I150">
        <v>189208.63846316701</v>
      </c>
      <c r="J150">
        <v>29257.924735082099</v>
      </c>
      <c r="L150">
        <v>271138.22417762899</v>
      </c>
      <c r="N150" s="141"/>
      <c r="O150">
        <v>310768.20438290603</v>
      </c>
      <c r="P150">
        <v>17040.819783783802</v>
      </c>
      <c r="Q150">
        <v>162588.65690763999</v>
      </c>
      <c r="R150">
        <v>68752.661112950896</v>
      </c>
      <c r="U150">
        <v>2021</v>
      </c>
      <c r="V150">
        <v>189966.74549999999</v>
      </c>
      <c r="W150">
        <v>127266.53320000001</v>
      </c>
      <c r="Z150">
        <v>4276.5496999999996</v>
      </c>
      <c r="AA150">
        <v>11428.887699999999</v>
      </c>
      <c r="AC150" s="141"/>
      <c r="AD150" s="141"/>
      <c r="AE150" s="141"/>
      <c r="AF150" s="141"/>
      <c r="AG150">
        <v>1120</v>
      </c>
      <c r="AI150">
        <v>45874.774899999997</v>
      </c>
      <c r="AK150">
        <v>200035863</v>
      </c>
    </row>
    <row r="151" spans="1:37" x14ac:dyDescent="0.25">
      <c r="A151" t="s">
        <v>371</v>
      </c>
      <c r="B151">
        <v>27327</v>
      </c>
      <c r="C151">
        <v>8140.75451550038</v>
      </c>
      <c r="D151">
        <v>2018</v>
      </c>
      <c r="E151">
        <v>704580.586780546</v>
      </c>
      <c r="F151">
        <v>339554.84365697298</v>
      </c>
      <c r="H151">
        <v>42317.292738206401</v>
      </c>
      <c r="I151">
        <v>151612.134620203</v>
      </c>
      <c r="J151">
        <v>3750.4173991688999</v>
      </c>
      <c r="L151">
        <v>167345.89836599401</v>
      </c>
      <c r="N151" s="141"/>
      <c r="O151">
        <v>184271.80630509599</v>
      </c>
      <c r="P151">
        <v>230727.74046846901</v>
      </c>
      <c r="Q151">
        <v>252307.86141832001</v>
      </c>
      <c r="R151">
        <v>37273.178588660099</v>
      </c>
      <c r="U151">
        <v>2021</v>
      </c>
      <c r="V151">
        <v>43526.3871</v>
      </c>
      <c r="W151">
        <v>0</v>
      </c>
      <c r="Z151">
        <v>0</v>
      </c>
      <c r="AA151">
        <v>19700.190999999999</v>
      </c>
      <c r="AC151" s="141"/>
      <c r="AD151" s="141"/>
      <c r="AE151" s="141"/>
      <c r="AF151" s="141"/>
      <c r="AG151">
        <v>0</v>
      </c>
      <c r="AI151">
        <v>23826.196100000001</v>
      </c>
      <c r="AK151">
        <v>243000569</v>
      </c>
    </row>
    <row r="152" spans="1:37" x14ac:dyDescent="0.25">
      <c r="A152" t="s">
        <v>372</v>
      </c>
      <c r="B152">
        <v>18504</v>
      </c>
      <c r="C152">
        <v>23572.743060501201</v>
      </c>
      <c r="D152">
        <v>2018</v>
      </c>
      <c r="E152">
        <v>256948.737203948</v>
      </c>
      <c r="F152">
        <v>8852.6917620317708</v>
      </c>
      <c r="H152">
        <v>25335.762658296499</v>
      </c>
      <c r="I152">
        <v>98952.1836135021</v>
      </c>
      <c r="J152">
        <v>8199.0050933346392</v>
      </c>
      <c r="L152">
        <v>115609.094076783</v>
      </c>
      <c r="N152" s="141"/>
      <c r="O152">
        <v>131183.28008504599</v>
      </c>
      <c r="P152">
        <v>7394.9018828828903</v>
      </c>
      <c r="Q152">
        <v>81278.736859767901</v>
      </c>
      <c r="R152">
        <v>37091.818376251402</v>
      </c>
      <c r="U152">
        <v>2021</v>
      </c>
      <c r="V152">
        <v>46724.1469</v>
      </c>
      <c r="W152">
        <v>0</v>
      </c>
      <c r="Z152">
        <v>0</v>
      </c>
      <c r="AA152">
        <v>18925.004799999999</v>
      </c>
      <c r="AC152" s="141"/>
      <c r="AD152" s="141"/>
      <c r="AE152" s="141"/>
      <c r="AF152" s="141"/>
      <c r="AG152">
        <v>618.94399999999996</v>
      </c>
      <c r="AI152">
        <v>27180.198100000001</v>
      </c>
      <c r="AK152">
        <v>246600415</v>
      </c>
    </row>
    <row r="153" spans="1:37" x14ac:dyDescent="0.25">
      <c r="A153" t="s">
        <v>373</v>
      </c>
      <c r="B153">
        <v>13639</v>
      </c>
      <c r="C153">
        <v>43227.331329000102</v>
      </c>
      <c r="D153">
        <v>2018</v>
      </c>
      <c r="E153">
        <v>307741.10755069001</v>
      </c>
      <c r="F153">
        <v>24750.0221326918</v>
      </c>
      <c r="H153">
        <v>55279.311255143599</v>
      </c>
      <c r="I153">
        <v>115897.445368827</v>
      </c>
      <c r="J153">
        <v>24665.988058249601</v>
      </c>
      <c r="L153">
        <v>87148.340735778198</v>
      </c>
      <c r="N153" s="141"/>
      <c r="O153">
        <v>126898.064362123</v>
      </c>
      <c r="P153">
        <v>37956.673225225299</v>
      </c>
      <c r="Q153">
        <v>83120.417300708301</v>
      </c>
      <c r="R153">
        <v>54789.397315189999</v>
      </c>
      <c r="U153">
        <v>2021</v>
      </c>
      <c r="V153">
        <v>76884.0432</v>
      </c>
      <c r="W153">
        <v>24416.5108</v>
      </c>
      <c r="Z153">
        <v>3528.2451999999998</v>
      </c>
      <c r="AA153">
        <v>3156.6633000000002</v>
      </c>
      <c r="AC153" s="141"/>
      <c r="AD153" s="141"/>
      <c r="AE153" s="141"/>
      <c r="AF153" s="141"/>
      <c r="AG153">
        <v>13956.5</v>
      </c>
      <c r="AI153">
        <v>31826.123899999999</v>
      </c>
      <c r="AK153">
        <v>200067155</v>
      </c>
    </row>
    <row r="154" spans="1:37" x14ac:dyDescent="0.25">
      <c r="A154" t="s">
        <v>374</v>
      </c>
      <c r="B154">
        <v>12467</v>
      </c>
      <c r="C154">
        <v>46438.446741500098</v>
      </c>
      <c r="D154">
        <v>2018</v>
      </c>
      <c r="E154">
        <v>243806.022019111</v>
      </c>
      <c r="F154">
        <v>35116.361149244898</v>
      </c>
      <c r="H154">
        <v>12309.9458936879</v>
      </c>
      <c r="I154">
        <v>106509.80667876</v>
      </c>
      <c r="J154">
        <v>19127.141601114901</v>
      </c>
      <c r="L154">
        <v>70742.766696303195</v>
      </c>
      <c r="N154" s="141"/>
      <c r="O154">
        <v>108401.46863621</v>
      </c>
      <c r="P154">
        <v>7889.71331531532</v>
      </c>
      <c r="Q154">
        <v>71159.535258977106</v>
      </c>
      <c r="R154">
        <v>56355.304808608897</v>
      </c>
      <c r="U154">
        <v>2021</v>
      </c>
      <c r="V154">
        <v>280315.8077</v>
      </c>
      <c r="W154">
        <v>24025.557700000001</v>
      </c>
      <c r="Z154">
        <v>202224.79949999999</v>
      </c>
      <c r="AA154">
        <v>3389.4731999999999</v>
      </c>
      <c r="AC154" s="141"/>
      <c r="AD154" s="141"/>
      <c r="AE154" s="141"/>
      <c r="AF154" s="141"/>
      <c r="AG154">
        <v>4475</v>
      </c>
      <c r="AI154">
        <v>46200.977299999999</v>
      </c>
      <c r="AK154">
        <v>200066561</v>
      </c>
    </row>
    <row r="155" spans="1:37" x14ac:dyDescent="0.25">
      <c r="A155" t="s">
        <v>375</v>
      </c>
      <c r="B155">
        <v>17905</v>
      </c>
      <c r="C155">
        <v>31407.532373499998</v>
      </c>
      <c r="D155">
        <v>2018</v>
      </c>
      <c r="E155">
        <v>290275.56244300498</v>
      </c>
      <c r="F155">
        <v>16705.034732939399</v>
      </c>
      <c r="H155">
        <v>24409.900608580301</v>
      </c>
      <c r="I155">
        <v>108072.609423954</v>
      </c>
      <c r="J155">
        <v>13197.9524535981</v>
      </c>
      <c r="L155">
        <v>127890.06522393299</v>
      </c>
      <c r="N155" s="141"/>
      <c r="O155">
        <v>148149.379366268</v>
      </c>
      <c r="P155">
        <v>12091.666225225201</v>
      </c>
      <c r="Q155">
        <v>95216.258551071005</v>
      </c>
      <c r="R155">
        <v>34818.258300440699</v>
      </c>
      <c r="U155">
        <v>2021</v>
      </c>
      <c r="V155">
        <v>37271.368999999999</v>
      </c>
      <c r="W155">
        <v>0</v>
      </c>
      <c r="Z155">
        <v>3001.6296000000002</v>
      </c>
      <c r="AA155">
        <v>9726.1030000000101</v>
      </c>
      <c r="AC155" s="141"/>
      <c r="AD155" s="141"/>
      <c r="AE155" s="141"/>
      <c r="AF155" s="141"/>
      <c r="AG155">
        <v>459</v>
      </c>
      <c r="AI155">
        <v>24084.636399999999</v>
      </c>
      <c r="AK155">
        <v>200042653</v>
      </c>
    </row>
    <row r="156" spans="1:37" x14ac:dyDescent="0.25">
      <c r="A156" t="s">
        <v>376</v>
      </c>
      <c r="B156">
        <v>23944</v>
      </c>
      <c r="C156">
        <v>4125.6916330000904</v>
      </c>
      <c r="D156">
        <v>2018</v>
      </c>
      <c r="E156">
        <v>434730.34975064802</v>
      </c>
      <c r="F156">
        <v>7536.5975323892799</v>
      </c>
      <c r="H156">
        <v>127437.70408835</v>
      </c>
      <c r="I156">
        <v>122600.810735502</v>
      </c>
      <c r="J156">
        <v>27558.169269974202</v>
      </c>
      <c r="L156">
        <v>149597.06812443299</v>
      </c>
      <c r="N156" s="141"/>
      <c r="O156">
        <v>154620.44825886001</v>
      </c>
      <c r="P156">
        <v>105478.60803603601</v>
      </c>
      <c r="Q156">
        <v>126817.73453441499</v>
      </c>
      <c r="R156">
        <v>47813.558921336597</v>
      </c>
      <c r="U156">
        <v>2021</v>
      </c>
      <c r="V156">
        <v>59316.479800000001</v>
      </c>
      <c r="W156">
        <v>0</v>
      </c>
      <c r="Z156">
        <v>0</v>
      </c>
      <c r="AA156">
        <v>23527.555700000001</v>
      </c>
      <c r="AC156" s="141"/>
      <c r="AD156" s="141"/>
      <c r="AE156" s="141"/>
      <c r="AF156" s="141"/>
      <c r="AG156">
        <v>21998.5</v>
      </c>
      <c r="AI156">
        <v>13790.4241</v>
      </c>
      <c r="AK156">
        <v>246600282</v>
      </c>
    </row>
    <row r="157" spans="1:37" x14ac:dyDescent="0.25">
      <c r="A157" t="s">
        <v>377</v>
      </c>
      <c r="B157">
        <v>29234</v>
      </c>
      <c r="C157">
        <v>26063.628392500999</v>
      </c>
      <c r="D157">
        <v>2018</v>
      </c>
      <c r="E157">
        <v>483624.90639424801</v>
      </c>
      <c r="F157">
        <v>54927.814165288997</v>
      </c>
      <c r="H157">
        <v>76474.901272308794</v>
      </c>
      <c r="I157">
        <v>165236.11714500599</v>
      </c>
      <c r="J157">
        <v>20950.806257922301</v>
      </c>
      <c r="L157">
        <v>166035.267553721</v>
      </c>
      <c r="N157" s="141"/>
      <c r="O157">
        <v>215528.94091117001</v>
      </c>
      <c r="P157">
        <v>48293.297189189201</v>
      </c>
      <c r="Q157">
        <v>170329.34909325201</v>
      </c>
      <c r="R157">
        <v>49473.319200635699</v>
      </c>
      <c r="U157">
        <v>2021</v>
      </c>
      <c r="V157">
        <v>72767.293999999994</v>
      </c>
      <c r="W157">
        <v>0</v>
      </c>
      <c r="X157">
        <v>10916</v>
      </c>
      <c r="Z157">
        <v>17873.5344</v>
      </c>
      <c r="AA157">
        <v>7834.1016</v>
      </c>
      <c r="AC157" s="141"/>
      <c r="AD157" s="141"/>
      <c r="AE157" s="141"/>
      <c r="AF157" s="141"/>
      <c r="AG157">
        <v>195</v>
      </c>
      <c r="AI157">
        <v>35948.658000000003</v>
      </c>
      <c r="AK157">
        <v>200034023</v>
      </c>
    </row>
    <row r="158" spans="1:37" x14ac:dyDescent="0.25">
      <c r="A158" t="s">
        <v>378</v>
      </c>
      <c r="B158">
        <v>20515</v>
      </c>
      <c r="C158">
        <v>20470.339304000201</v>
      </c>
      <c r="D158">
        <v>2018</v>
      </c>
      <c r="E158">
        <v>400203.36845415598</v>
      </c>
      <c r="F158">
        <v>27435.496713441898</v>
      </c>
      <c r="H158">
        <v>87119.706216353894</v>
      </c>
      <c r="I158">
        <v>126386.28948807799</v>
      </c>
      <c r="J158">
        <v>33631.506622209403</v>
      </c>
      <c r="L158">
        <v>125630.36941407299</v>
      </c>
      <c r="N158" s="141"/>
      <c r="O158">
        <v>132979.887349133</v>
      </c>
      <c r="P158">
        <v>64689.760270270301</v>
      </c>
      <c r="Q158">
        <v>161960.29377769501</v>
      </c>
      <c r="R158">
        <v>40573.427057058201</v>
      </c>
      <c r="U158">
        <v>2021</v>
      </c>
      <c r="V158">
        <v>37450.290099999998</v>
      </c>
      <c r="W158">
        <v>0</v>
      </c>
      <c r="Z158">
        <v>0</v>
      </c>
      <c r="AA158">
        <v>6971.8184000000001</v>
      </c>
      <c r="AC158" s="141"/>
      <c r="AD158" s="141"/>
      <c r="AE158" s="141"/>
      <c r="AF158" s="141"/>
      <c r="AG158">
        <v>24000</v>
      </c>
      <c r="AI158">
        <v>6478.4717000000001</v>
      </c>
      <c r="AK158">
        <v>243000650</v>
      </c>
    </row>
    <row r="159" spans="1:37" x14ac:dyDescent="0.25">
      <c r="A159" t="s">
        <v>379</v>
      </c>
      <c r="B159">
        <v>41834</v>
      </c>
      <c r="C159">
        <v>45005.727239501299</v>
      </c>
      <c r="D159">
        <v>2018</v>
      </c>
      <c r="E159">
        <v>810955.35754783999</v>
      </c>
      <c r="F159">
        <v>85101.618603429801</v>
      </c>
      <c r="H159">
        <v>106346.65866324599</v>
      </c>
      <c r="I159">
        <v>254715.73230252799</v>
      </c>
      <c r="J159">
        <v>37340.8908795182</v>
      </c>
      <c r="L159">
        <v>327450.45709911699</v>
      </c>
      <c r="N159" s="141"/>
      <c r="O159">
        <v>381843.95620842098</v>
      </c>
      <c r="P159">
        <v>94277.196145945898</v>
      </c>
      <c r="Q159">
        <v>251729.55061050199</v>
      </c>
      <c r="R159">
        <v>83104.654582970004</v>
      </c>
      <c r="U159">
        <v>2021</v>
      </c>
      <c r="V159">
        <v>76006.492400000003</v>
      </c>
      <c r="W159">
        <v>0</v>
      </c>
      <c r="X159">
        <v>329.53800000000001</v>
      </c>
      <c r="Z159">
        <v>8104.8633</v>
      </c>
      <c r="AA159">
        <v>10713.929700000001</v>
      </c>
      <c r="AC159" s="141"/>
      <c r="AD159" s="141"/>
      <c r="AE159" s="141"/>
      <c r="AF159" s="141"/>
      <c r="AG159">
        <v>440.63499999999999</v>
      </c>
      <c r="AI159">
        <v>56417.526400000002</v>
      </c>
      <c r="AK159">
        <v>200066322</v>
      </c>
    </row>
    <row r="160" spans="1:37" x14ac:dyDescent="0.25">
      <c r="A160" t="s">
        <v>380</v>
      </c>
      <c r="B160">
        <v>5056</v>
      </c>
      <c r="C160">
        <v>15913.597636500401</v>
      </c>
      <c r="D160">
        <v>2018</v>
      </c>
      <c r="E160">
        <v>114488.774899574</v>
      </c>
      <c r="F160">
        <v>23512.1317901361</v>
      </c>
      <c r="H160">
        <v>8248.2029300772701</v>
      </c>
      <c r="I160">
        <v>44690.611961477203</v>
      </c>
      <c r="J160">
        <v>9348.0529378229094</v>
      </c>
      <c r="L160">
        <v>28689.775280060101</v>
      </c>
      <c r="N160" s="141"/>
      <c r="O160">
        <v>42880.117324953397</v>
      </c>
      <c r="P160">
        <v>9850.5661351351391</v>
      </c>
      <c r="Q160">
        <v>40951.277279729002</v>
      </c>
      <c r="R160">
        <v>20806.814159755999</v>
      </c>
      <c r="U160">
        <v>2021</v>
      </c>
      <c r="V160">
        <v>249175.27549999999</v>
      </c>
      <c r="W160">
        <v>102641.6881</v>
      </c>
      <c r="Z160">
        <v>121299.29120000001</v>
      </c>
      <c r="AA160">
        <v>6730.7371000000003</v>
      </c>
      <c r="AC160" s="141"/>
      <c r="AD160" s="141"/>
      <c r="AE160" s="141"/>
      <c r="AF160" s="141"/>
      <c r="AG160">
        <v>0</v>
      </c>
      <c r="AI160">
        <v>18503.559099999999</v>
      </c>
      <c r="AK160">
        <v>248100745</v>
      </c>
    </row>
    <row r="161" spans="1:37" x14ac:dyDescent="0.25">
      <c r="A161" t="s">
        <v>381</v>
      </c>
      <c r="B161">
        <v>5558</v>
      </c>
      <c r="C161">
        <v>25904.354404500398</v>
      </c>
      <c r="D161">
        <v>2018</v>
      </c>
      <c r="E161">
        <v>96640.963840317199</v>
      </c>
      <c r="F161">
        <v>2745.9299937599999</v>
      </c>
      <c r="H161">
        <v>5966.1324046243499</v>
      </c>
      <c r="I161">
        <v>38141.9110610114</v>
      </c>
      <c r="J161">
        <v>18248.6654191782</v>
      </c>
      <c r="L161">
        <v>31538.324961743299</v>
      </c>
      <c r="N161" s="141"/>
      <c r="O161">
        <v>57414.694378704102</v>
      </c>
      <c r="Q161">
        <v>23197.395197178001</v>
      </c>
      <c r="R161">
        <v>16028.8742644351</v>
      </c>
      <c r="U161">
        <v>2021</v>
      </c>
      <c r="V161">
        <v>63467.136899999998</v>
      </c>
      <c r="W161">
        <v>29804.403300000002</v>
      </c>
      <c r="Z161">
        <v>13428.744000000001</v>
      </c>
      <c r="AA161">
        <v>6737.0559000000003</v>
      </c>
      <c r="AC161" s="141"/>
      <c r="AD161" s="141"/>
      <c r="AE161" s="141"/>
      <c r="AF161" s="141"/>
      <c r="AG161">
        <v>0</v>
      </c>
      <c r="AI161">
        <v>13496.9337</v>
      </c>
      <c r="AK161">
        <v>248100497</v>
      </c>
    </row>
    <row r="162" spans="1:37" x14ac:dyDescent="0.25">
      <c r="A162" t="s">
        <v>382</v>
      </c>
      <c r="B162">
        <v>10051</v>
      </c>
      <c r="C162">
        <v>51926.043703000403</v>
      </c>
      <c r="D162">
        <v>2018</v>
      </c>
      <c r="E162">
        <v>204846.84655263799</v>
      </c>
      <c r="F162">
        <v>12351.332381553</v>
      </c>
      <c r="H162">
        <v>12042.334883982399</v>
      </c>
      <c r="I162">
        <v>72890.900734693205</v>
      </c>
      <c r="J162">
        <v>41962.101647625401</v>
      </c>
      <c r="L162">
        <v>65600.176904784195</v>
      </c>
      <c r="N162" s="141"/>
      <c r="O162">
        <v>115811.14348077599</v>
      </c>
      <c r="Q162">
        <v>56836.033847241502</v>
      </c>
      <c r="R162">
        <v>32199.669224620298</v>
      </c>
      <c r="U162">
        <v>2021</v>
      </c>
      <c r="V162">
        <v>39866.69</v>
      </c>
      <c r="W162">
        <v>0</v>
      </c>
      <c r="Z162">
        <v>2004.1147000000001</v>
      </c>
      <c r="AA162">
        <v>10928.433499999999</v>
      </c>
      <c r="AC162" s="141"/>
      <c r="AD162" s="141"/>
      <c r="AE162" s="141"/>
      <c r="AF162" s="141"/>
      <c r="AG162">
        <v>0</v>
      </c>
      <c r="AI162">
        <v>26934.141800000001</v>
      </c>
      <c r="AK162">
        <v>200072320</v>
      </c>
    </row>
    <row r="163" spans="1:37" x14ac:dyDescent="0.25">
      <c r="A163" t="s">
        <v>383</v>
      </c>
      <c r="B163">
        <v>40294</v>
      </c>
      <c r="C163">
        <v>48240.385816501301</v>
      </c>
      <c r="D163">
        <v>2018</v>
      </c>
      <c r="E163">
        <v>575111.244966998</v>
      </c>
      <c r="F163">
        <v>13876.408576004</v>
      </c>
      <c r="H163">
        <v>42638.161479177797</v>
      </c>
      <c r="I163">
        <v>213900.00566847599</v>
      </c>
      <c r="J163">
        <v>16888.666555087901</v>
      </c>
      <c r="L163">
        <v>287808.00268825103</v>
      </c>
      <c r="N163" s="141"/>
      <c r="O163">
        <v>317320.39226124098</v>
      </c>
      <c r="P163">
        <v>20839.2954504505</v>
      </c>
      <c r="Q163">
        <v>164887.234928191</v>
      </c>
      <c r="R163">
        <v>72064.322327114307</v>
      </c>
      <c r="U163">
        <v>2021</v>
      </c>
      <c r="V163">
        <v>133460.14920000001</v>
      </c>
      <c r="W163">
        <v>69419.580400000006</v>
      </c>
      <c r="Z163">
        <v>12478.819799999999</v>
      </c>
      <c r="AA163">
        <v>2619.7730000000001</v>
      </c>
      <c r="AC163" s="141"/>
      <c r="AD163" s="141"/>
      <c r="AE163" s="141"/>
      <c r="AF163" s="141"/>
      <c r="AG163">
        <v>278</v>
      </c>
      <c r="AI163">
        <v>48663.976000000002</v>
      </c>
      <c r="AK163">
        <v>243400694</v>
      </c>
    </row>
    <row r="164" spans="1:37" x14ac:dyDescent="0.25">
      <c r="A164" t="s">
        <v>384</v>
      </c>
      <c r="B164">
        <v>270200</v>
      </c>
      <c r="C164">
        <v>64670.495057002903</v>
      </c>
      <c r="D164">
        <v>2018</v>
      </c>
      <c r="E164">
        <v>3871699.9572724798</v>
      </c>
      <c r="F164">
        <v>208150.55491853799</v>
      </c>
      <c r="H164">
        <v>738886.43508913205</v>
      </c>
      <c r="I164">
        <v>1198568.5280559701</v>
      </c>
      <c r="J164">
        <v>37941.757650963104</v>
      </c>
      <c r="L164">
        <v>1688152.68155787</v>
      </c>
      <c r="N164" s="141"/>
      <c r="O164">
        <v>1807621.5328269801</v>
      </c>
      <c r="P164">
        <v>419477.71195495501</v>
      </c>
      <c r="Q164">
        <v>1360822.61565689</v>
      </c>
      <c r="R164">
        <v>270250.31164827303</v>
      </c>
      <c r="U164">
        <v>2021</v>
      </c>
      <c r="V164">
        <v>594058.46950000001</v>
      </c>
      <c r="W164">
        <v>224684.78880000001</v>
      </c>
      <c r="X164">
        <v>12923.2112</v>
      </c>
      <c r="Y164">
        <v>70403.481499999994</v>
      </c>
      <c r="Z164">
        <v>0</v>
      </c>
      <c r="AA164">
        <v>164071.51360000001</v>
      </c>
      <c r="AC164" s="141"/>
      <c r="AD164" s="141"/>
      <c r="AE164" s="141"/>
      <c r="AF164" s="141"/>
      <c r="AG164">
        <v>7845.1369999999997</v>
      </c>
      <c r="AI164">
        <v>114130.3374</v>
      </c>
      <c r="AK164">
        <v>200027183</v>
      </c>
    </row>
    <row r="165" spans="1:37" x14ac:dyDescent="0.25">
      <c r="A165" t="s">
        <v>385</v>
      </c>
      <c r="B165">
        <v>491417</v>
      </c>
      <c r="C165">
        <v>43903.704846001201</v>
      </c>
      <c r="D165">
        <v>2018</v>
      </c>
      <c r="E165">
        <v>7687781.6441359501</v>
      </c>
      <c r="F165">
        <v>406413.20763847302</v>
      </c>
      <c r="H165">
        <v>1700932.8291608701</v>
      </c>
      <c r="I165">
        <v>2054771.28296323</v>
      </c>
      <c r="J165">
        <v>15619.522242720999</v>
      </c>
      <c r="L165">
        <v>3510044.80213066</v>
      </c>
      <c r="N165" s="141"/>
      <c r="O165">
        <v>3641654.7151612001</v>
      </c>
      <c r="P165">
        <v>1187472.1970810799</v>
      </c>
      <c r="Q165">
        <v>2268907.34656402</v>
      </c>
      <c r="R165">
        <v>496972.93058403599</v>
      </c>
      <c r="S165">
        <v>56129.563999999998</v>
      </c>
      <c r="U165">
        <v>2021</v>
      </c>
      <c r="V165">
        <v>320729.63709999999</v>
      </c>
      <c r="W165">
        <v>0</v>
      </c>
      <c r="X165">
        <v>47785.983699999997</v>
      </c>
      <c r="Z165">
        <v>0</v>
      </c>
      <c r="AA165">
        <v>52025.8442</v>
      </c>
      <c r="AC165" s="141"/>
      <c r="AD165" s="141"/>
      <c r="AE165" s="141"/>
      <c r="AF165" s="141"/>
      <c r="AG165">
        <v>47776.22</v>
      </c>
      <c r="AI165">
        <v>121894.04519999999</v>
      </c>
      <c r="AK165">
        <v>243400017</v>
      </c>
    </row>
    <row r="166" spans="1:37" x14ac:dyDescent="0.25">
      <c r="A166" t="s">
        <v>386</v>
      </c>
      <c r="B166">
        <v>796203</v>
      </c>
      <c r="C166">
        <v>46126.399042000303</v>
      </c>
      <c r="D166">
        <v>2018</v>
      </c>
      <c r="E166">
        <v>13319508.0110921</v>
      </c>
      <c r="F166">
        <v>1823986.6207202801</v>
      </c>
      <c r="H166">
        <v>3060542.0782577</v>
      </c>
      <c r="I166">
        <v>3720157.8763517798</v>
      </c>
      <c r="J166">
        <v>17212.494121332398</v>
      </c>
      <c r="L166">
        <v>4697608.9416409796</v>
      </c>
      <c r="N166" s="141"/>
      <c r="O166">
        <v>5168565.8740450004</v>
      </c>
      <c r="P166">
        <v>3044826.06408541</v>
      </c>
      <c r="Q166">
        <v>4151834.7556155501</v>
      </c>
      <c r="R166">
        <v>779679.07553971396</v>
      </c>
      <c r="S166">
        <v>21893.5</v>
      </c>
      <c r="U166">
        <v>2021</v>
      </c>
      <c r="V166">
        <v>508940.5172</v>
      </c>
      <c r="W166">
        <v>0</v>
      </c>
      <c r="X166">
        <v>2074</v>
      </c>
      <c r="Y166">
        <v>139589.9657</v>
      </c>
      <c r="Z166">
        <v>43739.148200000003</v>
      </c>
      <c r="AA166">
        <v>46085.1086</v>
      </c>
      <c r="AC166" s="141"/>
      <c r="AD166" s="141"/>
      <c r="AE166" s="141"/>
      <c r="AF166" s="141"/>
      <c r="AG166">
        <v>128978.59</v>
      </c>
      <c r="AI166">
        <v>138748.90470000001</v>
      </c>
      <c r="AK166">
        <v>243100518</v>
      </c>
    </row>
    <row r="167" spans="1:37" x14ac:dyDescent="0.25">
      <c r="A167" t="s">
        <v>387</v>
      </c>
      <c r="B167">
        <f>B168/164</f>
        <v>36177.957317073167</v>
      </c>
      <c r="C167">
        <f t="shared" ref="C167:AI167" si="0">C168/164</f>
        <v>44565.613659113624</v>
      </c>
      <c r="D167">
        <v>2018</v>
      </c>
      <c r="E167">
        <f t="shared" si="0"/>
        <v>673712.12697319058</v>
      </c>
      <c r="F167">
        <f t="shared" si="0"/>
        <v>101216.7223058532</v>
      </c>
      <c r="G167">
        <f t="shared" si="0"/>
        <v>0</v>
      </c>
      <c r="H167">
        <f t="shared" si="0"/>
        <v>95782.183588224201</v>
      </c>
      <c r="I167">
        <f t="shared" si="0"/>
        <v>213637.71449254706</v>
      </c>
      <c r="J167">
        <f t="shared" si="0"/>
        <v>25302.888495724335</v>
      </c>
      <c r="K167">
        <f t="shared" si="0"/>
        <v>0</v>
      </c>
      <c r="L167">
        <f t="shared" si="0"/>
        <v>237772.61809084157</v>
      </c>
      <c r="M167">
        <f t="shared" si="0"/>
        <v>0</v>
      </c>
      <c r="N167">
        <f t="shared" si="0"/>
        <v>0</v>
      </c>
      <c r="O167">
        <f t="shared" si="0"/>
        <v>291288.84571575921</v>
      </c>
      <c r="P167">
        <f t="shared" si="0"/>
        <v>97270.894101959697</v>
      </c>
      <c r="Q167">
        <f t="shared" si="0"/>
        <v>199519.40588171361</v>
      </c>
      <c r="R167">
        <f t="shared" si="0"/>
        <v>83251.099844190088</v>
      </c>
      <c r="S167">
        <f t="shared" si="0"/>
        <v>509.57356097560972</v>
      </c>
      <c r="T167">
        <f t="shared" si="0"/>
        <v>0</v>
      </c>
      <c r="U167">
        <v>2021</v>
      </c>
      <c r="V167">
        <f t="shared" si="0"/>
        <v>169579.77636402438</v>
      </c>
      <c r="W167">
        <f t="shared" si="0"/>
        <v>21518.552646341464</v>
      </c>
      <c r="X167">
        <f t="shared" si="0"/>
        <v>1922.9176932926828</v>
      </c>
      <c r="Y167">
        <f t="shared" si="0"/>
        <v>2152.4429012195124</v>
      </c>
      <c r="Z167">
        <f t="shared" si="0"/>
        <v>63252.877665853681</v>
      </c>
      <c r="AA167">
        <f t="shared" si="0"/>
        <v>16614.853487195131</v>
      </c>
      <c r="AB167">
        <f t="shared" si="0"/>
        <v>0</v>
      </c>
      <c r="AC167">
        <f t="shared" si="0"/>
        <v>0</v>
      </c>
      <c r="AD167">
        <f t="shared" si="0"/>
        <v>0</v>
      </c>
      <c r="AE167">
        <f t="shared" si="0"/>
        <v>0</v>
      </c>
      <c r="AF167">
        <f t="shared" si="0"/>
        <v>0</v>
      </c>
      <c r="AG167">
        <f t="shared" si="0"/>
        <v>6574.1544085365877</v>
      </c>
      <c r="AH167">
        <f t="shared" si="0"/>
        <v>846.6995701219513</v>
      </c>
      <c r="AI167">
        <f t="shared" si="0"/>
        <v>40853.672235365841</v>
      </c>
    </row>
    <row r="168" spans="1:37" x14ac:dyDescent="0.25">
      <c r="A168" t="s">
        <v>388</v>
      </c>
      <c r="B168">
        <f>SUM(B3:B166)</f>
        <v>5933185</v>
      </c>
      <c r="C168">
        <f t="shared" ref="C168:AI168" si="1">SUM(C3:C166)</f>
        <v>7308760.6400946341</v>
      </c>
      <c r="D168">
        <v>2018</v>
      </c>
      <c r="E168">
        <f t="shared" si="1"/>
        <v>110488788.82360326</v>
      </c>
      <c r="F168">
        <f t="shared" si="1"/>
        <v>16599542.458159924</v>
      </c>
      <c r="G168">
        <f t="shared" si="1"/>
        <v>0</v>
      </c>
      <c r="H168">
        <f t="shared" si="1"/>
        <v>15708278.108468769</v>
      </c>
      <c r="I168">
        <f t="shared" si="1"/>
        <v>35036585.17677772</v>
      </c>
      <c r="J168">
        <f t="shared" si="1"/>
        <v>4149673.7132987911</v>
      </c>
      <c r="K168">
        <f t="shared" si="1"/>
        <v>0</v>
      </c>
      <c r="L168">
        <f t="shared" si="1"/>
        <v>38994709.366898015</v>
      </c>
      <c r="M168">
        <f t="shared" si="1"/>
        <v>0</v>
      </c>
      <c r="N168">
        <f t="shared" si="1"/>
        <v>0</v>
      </c>
      <c r="O168">
        <f t="shared" si="1"/>
        <v>47771370.697384506</v>
      </c>
      <c r="P168">
        <f t="shared" si="1"/>
        <v>15952426.632721391</v>
      </c>
      <c r="Q168">
        <f t="shared" si="1"/>
        <v>32721182.56460103</v>
      </c>
      <c r="R168">
        <f t="shared" si="1"/>
        <v>13653180.374447174</v>
      </c>
      <c r="S168">
        <f t="shared" si="1"/>
        <v>83570.063999999998</v>
      </c>
      <c r="T168">
        <f t="shared" si="1"/>
        <v>0</v>
      </c>
      <c r="U168">
        <v>2021</v>
      </c>
      <c r="V168">
        <f t="shared" si="1"/>
        <v>27811083.3237</v>
      </c>
      <c r="W168">
        <f t="shared" si="1"/>
        <v>3529042.6340000001</v>
      </c>
      <c r="X168">
        <f t="shared" si="1"/>
        <v>315358.50169999996</v>
      </c>
      <c r="Y168">
        <f t="shared" si="1"/>
        <v>353000.63579999999</v>
      </c>
      <c r="Z168">
        <f t="shared" si="1"/>
        <v>10373471.937200004</v>
      </c>
      <c r="AA168">
        <f t="shared" si="1"/>
        <v>2724835.9719000012</v>
      </c>
      <c r="AB168">
        <f t="shared" si="1"/>
        <v>0</v>
      </c>
      <c r="AC168">
        <f t="shared" si="1"/>
        <v>0</v>
      </c>
      <c r="AD168">
        <f t="shared" si="1"/>
        <v>0</v>
      </c>
      <c r="AE168">
        <f t="shared" si="1"/>
        <v>0</v>
      </c>
      <c r="AF168">
        <f t="shared" si="1"/>
        <v>0</v>
      </c>
      <c r="AG168">
        <f t="shared" si="1"/>
        <v>1078161.3230000003</v>
      </c>
      <c r="AH168">
        <f t="shared" si="1"/>
        <v>138858.72950000002</v>
      </c>
      <c r="AI168">
        <f t="shared" si="1"/>
        <v>6700002.2465999974</v>
      </c>
      <c r="AK168" s="105"/>
    </row>
    <row r="169" spans="1:37" x14ac:dyDescent="0.25">
      <c r="N169" s="141"/>
      <c r="AK169" s="105"/>
    </row>
    <row r="170" spans="1:37" x14ac:dyDescent="0.25">
      <c r="N170" s="141"/>
      <c r="AK170" s="105"/>
    </row>
    <row r="171" spans="1:37" x14ac:dyDescent="0.25">
      <c r="N171" s="141"/>
      <c r="AK171" s="105"/>
    </row>
    <row r="172" spans="1:37" x14ac:dyDescent="0.25">
      <c r="N172" s="141"/>
      <c r="AK172" s="105"/>
    </row>
    <row r="173" spans="1:37" x14ac:dyDescent="0.25">
      <c r="N173" s="141"/>
      <c r="AK173" s="105"/>
    </row>
    <row r="174" spans="1:37" x14ac:dyDescent="0.25">
      <c r="N174" s="141"/>
      <c r="AK174" s="105"/>
    </row>
    <row r="175" spans="1:37" x14ac:dyDescent="0.25">
      <c r="N175" s="141"/>
      <c r="AK175" s="105"/>
    </row>
    <row r="176" spans="1:37" x14ac:dyDescent="0.25">
      <c r="N176" s="141"/>
      <c r="AK176" s="105"/>
    </row>
    <row r="177" spans="14:37" x14ac:dyDescent="0.25">
      <c r="N177" s="141"/>
      <c r="AK177" s="105"/>
    </row>
    <row r="178" spans="14:37" x14ac:dyDescent="0.25">
      <c r="N178" s="141"/>
      <c r="AK178" s="105"/>
    </row>
    <row r="179" spans="14:37" x14ac:dyDescent="0.25">
      <c r="N179" s="141"/>
      <c r="AK179" s="105"/>
    </row>
    <row r="180" spans="14:37" x14ac:dyDescent="0.25">
      <c r="N180" s="141"/>
      <c r="AK180" s="105"/>
    </row>
    <row r="181" spans="14:37" x14ac:dyDescent="0.25">
      <c r="N181" s="141"/>
      <c r="AK181" s="105"/>
    </row>
    <row r="182" spans="14:37" x14ac:dyDescent="0.25">
      <c r="N182" s="141"/>
      <c r="AK182" s="105"/>
    </row>
    <row r="183" spans="14:37" x14ac:dyDescent="0.25">
      <c r="N183" s="141"/>
      <c r="AK183" s="105"/>
    </row>
    <row r="184" spans="14:37" x14ac:dyDescent="0.25">
      <c r="N184" s="141"/>
      <c r="AK184" s="105"/>
    </row>
    <row r="185" spans="14:37" x14ac:dyDescent="0.25">
      <c r="N185" s="141"/>
      <c r="AK185" s="105"/>
    </row>
    <row r="186" spans="14:37" x14ac:dyDescent="0.25">
      <c r="N186" s="141"/>
      <c r="AK186" s="105"/>
    </row>
    <row r="187" spans="14:37" x14ac:dyDescent="0.25">
      <c r="N187" s="141"/>
      <c r="AK187" s="105"/>
    </row>
    <row r="188" spans="14:37" x14ac:dyDescent="0.25">
      <c r="N188" s="141"/>
      <c r="AK188" s="105"/>
    </row>
    <row r="189" spans="14:37" x14ac:dyDescent="0.25">
      <c r="N189" s="141"/>
      <c r="AK189" s="105"/>
    </row>
    <row r="190" spans="14:37" x14ac:dyDescent="0.25">
      <c r="N190" s="141"/>
      <c r="AK190" s="105"/>
    </row>
    <row r="191" spans="14:37" x14ac:dyDescent="0.25">
      <c r="N191" s="141"/>
      <c r="AK191" s="105"/>
    </row>
    <row r="192" spans="14:37" x14ac:dyDescent="0.25">
      <c r="N192" s="141"/>
      <c r="AK192" s="105"/>
    </row>
    <row r="193" spans="14:37" x14ac:dyDescent="0.25">
      <c r="N193" s="141"/>
      <c r="AK193" s="105"/>
    </row>
    <row r="194" spans="14:37" x14ac:dyDescent="0.25">
      <c r="N194" s="141"/>
      <c r="AK194" s="105"/>
    </row>
    <row r="195" spans="14:37" x14ac:dyDescent="0.25">
      <c r="N195" s="141"/>
      <c r="AK195" s="105"/>
    </row>
    <row r="196" spans="14:37" x14ac:dyDescent="0.25">
      <c r="N196" s="141"/>
      <c r="AK196" s="105"/>
    </row>
    <row r="197" spans="14:37" x14ac:dyDescent="0.25">
      <c r="N197" s="141"/>
      <c r="AK197" s="105"/>
    </row>
    <row r="198" spans="14:37" x14ac:dyDescent="0.25">
      <c r="N198" s="141"/>
      <c r="AK198" s="105"/>
    </row>
    <row r="199" spans="14:37" x14ac:dyDescent="0.25">
      <c r="N199" s="141"/>
      <c r="AK199" s="105"/>
    </row>
    <row r="200" spans="14:37" x14ac:dyDescent="0.25">
      <c r="N200" s="141"/>
      <c r="AK200" s="105"/>
    </row>
    <row r="201" spans="14:37" x14ac:dyDescent="0.25">
      <c r="N201" s="141"/>
      <c r="AK201" s="105"/>
    </row>
    <row r="202" spans="14:37" x14ac:dyDescent="0.25">
      <c r="N202" s="141"/>
      <c r="AK202" s="105"/>
    </row>
    <row r="203" spans="14:37" x14ac:dyDescent="0.25">
      <c r="N203" s="141"/>
      <c r="AK203" s="105"/>
    </row>
    <row r="204" spans="14:37" x14ac:dyDescent="0.25">
      <c r="N204" s="141"/>
      <c r="AK204" s="105"/>
    </row>
    <row r="205" spans="14:37" x14ac:dyDescent="0.25">
      <c r="N205" s="141"/>
      <c r="AK205" s="105"/>
    </row>
    <row r="206" spans="14:37" x14ac:dyDescent="0.25">
      <c r="N206" s="141"/>
      <c r="AK206" s="105"/>
    </row>
    <row r="207" spans="14:37" x14ac:dyDescent="0.25">
      <c r="N207" s="141"/>
      <c r="AK207" s="105"/>
    </row>
    <row r="208" spans="14:37" x14ac:dyDescent="0.25">
      <c r="N208" s="141"/>
      <c r="AK208" s="105"/>
    </row>
    <row r="209" spans="14:37" x14ac:dyDescent="0.25">
      <c r="N209" s="141"/>
      <c r="AK209" s="105"/>
    </row>
    <row r="210" spans="14:37" x14ac:dyDescent="0.25">
      <c r="N210" s="141"/>
      <c r="AK210" s="105"/>
    </row>
    <row r="211" spans="14:37" x14ac:dyDescent="0.25">
      <c r="N211" s="141"/>
      <c r="AK211" s="105"/>
    </row>
    <row r="212" spans="14:37" x14ac:dyDescent="0.25">
      <c r="N212" s="141"/>
      <c r="AK212" s="105"/>
    </row>
    <row r="213" spans="14:37" x14ac:dyDescent="0.25">
      <c r="N213" s="141"/>
      <c r="AK213" s="105"/>
    </row>
    <row r="214" spans="14:37" x14ac:dyDescent="0.25">
      <c r="N214" s="141"/>
      <c r="AK214" s="105"/>
    </row>
    <row r="215" spans="14:37" x14ac:dyDescent="0.25">
      <c r="N215" s="141"/>
      <c r="AK215" s="105"/>
    </row>
    <row r="216" spans="14:37" x14ac:dyDescent="0.25">
      <c r="N216" s="141"/>
      <c r="AK216" s="105"/>
    </row>
    <row r="217" spans="14:37" x14ac:dyDescent="0.25">
      <c r="N217" s="141"/>
      <c r="AK217" s="105"/>
    </row>
    <row r="218" spans="14:37" x14ac:dyDescent="0.25">
      <c r="N218" s="141"/>
      <c r="AK218" s="105"/>
    </row>
    <row r="219" spans="14:37" x14ac:dyDescent="0.25">
      <c r="N219" s="141"/>
      <c r="AK219" s="105"/>
    </row>
    <row r="220" spans="14:37" x14ac:dyDescent="0.25">
      <c r="N220" s="141"/>
      <c r="AK220" s="105"/>
    </row>
    <row r="221" spans="14:37" x14ac:dyDescent="0.25">
      <c r="N221" s="141"/>
      <c r="AK221" s="105"/>
    </row>
    <row r="222" spans="14:37" x14ac:dyDescent="0.25">
      <c r="N222" s="141"/>
      <c r="AK222" s="105"/>
    </row>
    <row r="223" spans="14:37" x14ac:dyDescent="0.25">
      <c r="N223" s="141"/>
      <c r="AK223" s="105"/>
    </row>
    <row r="224" spans="14:37" x14ac:dyDescent="0.25">
      <c r="N224" s="141"/>
      <c r="AK224" s="105"/>
    </row>
    <row r="225" spans="14:37" x14ac:dyDescent="0.25">
      <c r="N225" s="141"/>
      <c r="AK225" s="105"/>
    </row>
    <row r="226" spans="14:37" x14ac:dyDescent="0.25">
      <c r="N226" s="141"/>
      <c r="AK226" s="105"/>
    </row>
    <row r="227" spans="14:37" x14ac:dyDescent="0.25">
      <c r="N227" s="141"/>
      <c r="AK227" s="105"/>
    </row>
    <row r="228" spans="14:37" x14ac:dyDescent="0.25">
      <c r="N228" s="141"/>
      <c r="AK228" s="105"/>
    </row>
    <row r="229" spans="14:37" x14ac:dyDescent="0.25">
      <c r="N229" s="141"/>
      <c r="AK229" s="105"/>
    </row>
    <row r="230" spans="14:37" x14ac:dyDescent="0.25">
      <c r="N230" s="141"/>
      <c r="AK230" s="105"/>
    </row>
    <row r="231" spans="14:37" x14ac:dyDescent="0.25">
      <c r="N231" s="141"/>
      <c r="AK231" s="105"/>
    </row>
    <row r="232" spans="14:37" x14ac:dyDescent="0.25">
      <c r="N232" s="141"/>
      <c r="AK232" s="105"/>
    </row>
    <row r="233" spans="14:37" x14ac:dyDescent="0.25">
      <c r="N233" s="141"/>
      <c r="AK233" s="105"/>
    </row>
    <row r="234" spans="14:37" x14ac:dyDescent="0.25">
      <c r="N234" s="141"/>
      <c r="AK234" s="105"/>
    </row>
    <row r="235" spans="14:37" x14ac:dyDescent="0.25">
      <c r="N235" s="141"/>
      <c r="AK235" s="105"/>
    </row>
    <row r="236" spans="14:37" x14ac:dyDescent="0.25">
      <c r="N236" s="141"/>
      <c r="AK236" s="105"/>
    </row>
    <row r="237" spans="14:37" x14ac:dyDescent="0.25">
      <c r="N237" s="141"/>
      <c r="AK237" s="105"/>
    </row>
    <row r="238" spans="14:37" x14ac:dyDescent="0.25">
      <c r="N238" s="141"/>
      <c r="AK238" s="105"/>
    </row>
    <row r="239" spans="14:37" x14ac:dyDescent="0.25">
      <c r="N239" s="141"/>
      <c r="AK239" s="105"/>
    </row>
    <row r="240" spans="14:37" x14ac:dyDescent="0.25">
      <c r="N240" s="141"/>
      <c r="AK240" s="105"/>
    </row>
    <row r="241" spans="14:37" x14ac:dyDescent="0.25">
      <c r="N241" s="141"/>
      <c r="AK241" s="105"/>
    </row>
    <row r="242" spans="14:37" x14ac:dyDescent="0.25">
      <c r="N242" s="141"/>
      <c r="AK242" s="105"/>
    </row>
    <row r="243" spans="14:37" x14ac:dyDescent="0.25">
      <c r="N243" s="141"/>
      <c r="AK243" s="105"/>
    </row>
    <row r="244" spans="14:37" x14ac:dyDescent="0.25">
      <c r="N244" s="141"/>
      <c r="AK244" s="105"/>
    </row>
    <row r="245" spans="14:37" x14ac:dyDescent="0.25">
      <c r="N245" s="141"/>
      <c r="AK245" s="105"/>
    </row>
    <row r="246" spans="14:37" x14ac:dyDescent="0.25">
      <c r="N246" s="141"/>
      <c r="AK246" s="105"/>
    </row>
    <row r="247" spans="14:37" x14ac:dyDescent="0.25">
      <c r="N247" s="141"/>
      <c r="AK247" s="105"/>
    </row>
    <row r="248" spans="14:37" x14ac:dyDescent="0.25">
      <c r="N248" s="141"/>
      <c r="AK248" s="105"/>
    </row>
    <row r="249" spans="14:37" x14ac:dyDescent="0.25">
      <c r="N249" s="141"/>
      <c r="AK249" s="105"/>
    </row>
    <row r="250" spans="14:37" x14ac:dyDescent="0.25">
      <c r="N250" s="141"/>
      <c r="AK250" s="105"/>
    </row>
    <row r="251" spans="14:37" x14ac:dyDescent="0.25">
      <c r="N251" s="141"/>
      <c r="AK251" s="105"/>
    </row>
    <row r="252" spans="14:37" x14ac:dyDescent="0.25">
      <c r="N252" s="141"/>
      <c r="AK252" s="105"/>
    </row>
    <row r="253" spans="14:37" x14ac:dyDescent="0.25">
      <c r="N253" s="141"/>
      <c r="AK253" s="105"/>
    </row>
    <row r="254" spans="14:37" x14ac:dyDescent="0.25">
      <c r="N254" s="141"/>
      <c r="AK254" s="105"/>
    </row>
    <row r="255" spans="14:37" x14ac:dyDescent="0.25">
      <c r="N255" s="141"/>
      <c r="AK255" s="105"/>
    </row>
    <row r="256" spans="14:37" x14ac:dyDescent="0.25">
      <c r="N256" s="141"/>
      <c r="AK256" s="105"/>
    </row>
    <row r="257" spans="14:37" x14ac:dyDescent="0.25">
      <c r="N257" s="141"/>
      <c r="AK257" s="105"/>
    </row>
    <row r="258" spans="14:37" x14ac:dyDescent="0.25">
      <c r="N258" s="141"/>
      <c r="AK258" s="105"/>
    </row>
    <row r="259" spans="14:37" x14ac:dyDescent="0.25">
      <c r="N259" s="141"/>
      <c r="AK259" s="105"/>
    </row>
    <row r="260" spans="14:37" x14ac:dyDescent="0.25">
      <c r="N260" s="141"/>
      <c r="AK260" s="105"/>
    </row>
    <row r="261" spans="14:37" x14ac:dyDescent="0.25">
      <c r="N261" s="141"/>
      <c r="AK261" s="105"/>
    </row>
    <row r="262" spans="14:37" x14ac:dyDescent="0.25">
      <c r="N262" s="141"/>
      <c r="AK262" s="105"/>
    </row>
    <row r="263" spans="14:37" x14ac:dyDescent="0.25">
      <c r="N263" s="141"/>
      <c r="AK263" s="105"/>
    </row>
    <row r="264" spans="14:37" x14ac:dyDescent="0.25">
      <c r="N264" s="141"/>
      <c r="AK264" s="105"/>
    </row>
    <row r="265" spans="14:37" x14ac:dyDescent="0.25">
      <c r="N265" s="141"/>
      <c r="AK265" s="105"/>
    </row>
    <row r="266" spans="14:37" x14ac:dyDescent="0.25">
      <c r="N266" s="141"/>
      <c r="AK266" s="105"/>
    </row>
    <row r="267" spans="14:37" x14ac:dyDescent="0.25">
      <c r="N267" s="141"/>
      <c r="AK267" s="105"/>
    </row>
    <row r="268" spans="14:37" x14ac:dyDescent="0.25">
      <c r="N268" s="141"/>
      <c r="AK268" s="105"/>
    </row>
    <row r="269" spans="14:37" x14ac:dyDescent="0.25">
      <c r="N269" s="141"/>
      <c r="AK269" s="105"/>
    </row>
    <row r="270" spans="14:37" x14ac:dyDescent="0.25">
      <c r="N270" s="141"/>
      <c r="AK270" s="105"/>
    </row>
    <row r="271" spans="14:37" x14ac:dyDescent="0.25">
      <c r="N271" s="141"/>
      <c r="AK271" s="105"/>
    </row>
    <row r="272" spans="14:37" x14ac:dyDescent="0.25">
      <c r="N272" s="141"/>
      <c r="AK272" s="105"/>
    </row>
    <row r="273" spans="14:37" x14ac:dyDescent="0.25">
      <c r="N273" s="141"/>
      <c r="AK273" s="105"/>
    </row>
    <row r="274" spans="14:37" x14ac:dyDescent="0.25">
      <c r="N274" s="141"/>
      <c r="AK274" s="105"/>
    </row>
    <row r="275" spans="14:37" x14ac:dyDescent="0.25">
      <c r="N275" s="141"/>
      <c r="AK275" s="105"/>
    </row>
    <row r="276" spans="14:37" x14ac:dyDescent="0.25">
      <c r="N276" s="141"/>
      <c r="AK276" s="105"/>
    </row>
    <row r="277" spans="14:37" x14ac:dyDescent="0.25">
      <c r="N277" s="141"/>
      <c r="AK277" s="105"/>
    </row>
    <row r="278" spans="14:37" x14ac:dyDescent="0.25">
      <c r="N278" s="141"/>
      <c r="AK278" s="105"/>
    </row>
    <row r="279" spans="14:37" x14ac:dyDescent="0.25">
      <c r="N279" s="141"/>
      <c r="AK279" s="105"/>
    </row>
    <row r="280" spans="14:37" x14ac:dyDescent="0.25">
      <c r="N280" s="141"/>
      <c r="AK280" s="105"/>
    </row>
    <row r="281" spans="14:37" x14ac:dyDescent="0.25">
      <c r="N281" s="141"/>
      <c r="AK281" s="105"/>
    </row>
    <row r="282" spans="14:37" x14ac:dyDescent="0.25">
      <c r="N282" s="141"/>
      <c r="AK282" s="105"/>
    </row>
    <row r="283" spans="14:37" x14ac:dyDescent="0.25">
      <c r="N283" s="141"/>
      <c r="AK283" s="105"/>
    </row>
    <row r="284" spans="14:37" x14ac:dyDescent="0.25">
      <c r="N284" s="141"/>
      <c r="AK284" s="105"/>
    </row>
    <row r="285" spans="14:37" x14ac:dyDescent="0.25">
      <c r="N285" s="141"/>
      <c r="AK285" s="105"/>
    </row>
    <row r="286" spans="14:37" x14ac:dyDescent="0.25">
      <c r="N286" s="141"/>
      <c r="AK286" s="105"/>
    </row>
    <row r="287" spans="14:37" x14ac:dyDescent="0.25">
      <c r="N287" s="141"/>
      <c r="AK287" s="105"/>
    </row>
    <row r="288" spans="14:37" x14ac:dyDescent="0.25">
      <c r="N288" s="141"/>
      <c r="AK288" s="105"/>
    </row>
    <row r="289" spans="14:37" x14ac:dyDescent="0.25">
      <c r="N289" s="141"/>
      <c r="AK289" s="105"/>
    </row>
    <row r="290" spans="14:37" x14ac:dyDescent="0.25">
      <c r="N290" s="141"/>
      <c r="AK290" s="105"/>
    </row>
    <row r="291" spans="14:37" x14ac:dyDescent="0.25">
      <c r="N291" s="141"/>
      <c r="AK291" s="105"/>
    </row>
    <row r="292" spans="14:37" x14ac:dyDescent="0.25">
      <c r="N292" s="141"/>
      <c r="AK292" s="105"/>
    </row>
    <row r="293" spans="14:37" x14ac:dyDescent="0.25">
      <c r="N293" s="141"/>
      <c r="AK293" s="105"/>
    </row>
    <row r="294" spans="14:37" x14ac:dyDescent="0.25">
      <c r="N294" s="141"/>
      <c r="AK294" s="105"/>
    </row>
    <row r="295" spans="14:37" x14ac:dyDescent="0.25">
      <c r="N295" s="141"/>
      <c r="AK295" s="105"/>
    </row>
    <row r="296" spans="14:37" x14ac:dyDescent="0.25">
      <c r="N296" s="141"/>
      <c r="AK296" s="105"/>
    </row>
    <row r="297" spans="14:37" x14ac:dyDescent="0.25">
      <c r="N297" s="141"/>
      <c r="AK297" s="105"/>
    </row>
    <row r="298" spans="14:37" x14ac:dyDescent="0.25">
      <c r="N298" s="141"/>
      <c r="AK298" s="105"/>
    </row>
    <row r="299" spans="14:37" x14ac:dyDescent="0.25">
      <c r="N299" s="141"/>
      <c r="AK299" s="105"/>
    </row>
    <row r="300" spans="14:37" x14ac:dyDescent="0.25">
      <c r="N300" s="141"/>
      <c r="AK300" s="105"/>
    </row>
    <row r="301" spans="14:37" x14ac:dyDescent="0.25">
      <c r="N301" s="141"/>
      <c r="AK301" s="105"/>
    </row>
    <row r="302" spans="14:37" x14ac:dyDescent="0.25">
      <c r="N302" s="141"/>
      <c r="AK302" s="105"/>
    </row>
    <row r="303" spans="14:37" x14ac:dyDescent="0.25">
      <c r="N303" s="141"/>
      <c r="AK303" s="105"/>
    </row>
    <row r="304" spans="14:37" x14ac:dyDescent="0.25">
      <c r="N304" s="141"/>
      <c r="AK304" s="105"/>
    </row>
    <row r="305" spans="14:37" x14ac:dyDescent="0.25">
      <c r="N305" s="141"/>
      <c r="AK305" s="105"/>
    </row>
    <row r="306" spans="14:37" x14ac:dyDescent="0.25">
      <c r="N306" s="141"/>
      <c r="AK306" s="105"/>
    </row>
    <row r="307" spans="14:37" x14ac:dyDescent="0.25">
      <c r="N307" s="141"/>
      <c r="AK307" s="105"/>
    </row>
    <row r="308" spans="14:37" x14ac:dyDescent="0.25">
      <c r="N308" s="141"/>
      <c r="AK308" s="105"/>
    </row>
    <row r="309" spans="14:37" x14ac:dyDescent="0.25">
      <c r="N309" s="141"/>
      <c r="AK309" s="105"/>
    </row>
    <row r="310" spans="14:37" x14ac:dyDescent="0.25">
      <c r="N310" s="141"/>
      <c r="AK310" s="105"/>
    </row>
    <row r="311" spans="14:37" x14ac:dyDescent="0.25">
      <c r="N311" s="141"/>
      <c r="AK311" s="105"/>
    </row>
    <row r="312" spans="14:37" x14ac:dyDescent="0.25">
      <c r="N312" s="141"/>
      <c r="AK312" s="105"/>
    </row>
    <row r="313" spans="14:37" x14ac:dyDescent="0.25">
      <c r="N313" s="141"/>
      <c r="AK313" s="105"/>
    </row>
    <row r="314" spans="14:37" x14ac:dyDescent="0.25">
      <c r="N314" s="141"/>
      <c r="AK314" s="105"/>
    </row>
    <row r="315" spans="14:37" x14ac:dyDescent="0.25">
      <c r="N315" s="141"/>
      <c r="AK315" s="105"/>
    </row>
    <row r="316" spans="14:37" x14ac:dyDescent="0.25">
      <c r="N316" s="141"/>
      <c r="AK316" s="105"/>
    </row>
    <row r="317" spans="14:37" x14ac:dyDescent="0.25">
      <c r="N317" s="141"/>
      <c r="AK317" s="105"/>
    </row>
    <row r="318" spans="14:37" x14ac:dyDescent="0.25">
      <c r="N318" s="141"/>
      <c r="AK318" s="105"/>
    </row>
    <row r="319" spans="14:37" x14ac:dyDescent="0.25">
      <c r="N319" s="141"/>
      <c r="AK319" s="105"/>
    </row>
    <row r="320" spans="14:37" x14ac:dyDescent="0.25">
      <c r="N320" s="141"/>
      <c r="AK320" s="105"/>
    </row>
    <row r="321" spans="14:37" x14ac:dyDescent="0.25">
      <c r="N321" s="141"/>
      <c r="AK321" s="105"/>
    </row>
    <row r="322" spans="14:37" x14ac:dyDescent="0.25">
      <c r="N322" s="141"/>
      <c r="AK322" s="105"/>
    </row>
    <row r="323" spans="14:37" x14ac:dyDescent="0.25">
      <c r="N323" s="141"/>
      <c r="AK323" s="105"/>
    </row>
    <row r="324" spans="14:37" x14ac:dyDescent="0.25">
      <c r="N324" s="141"/>
      <c r="AK324" s="105"/>
    </row>
    <row r="325" spans="14:37" x14ac:dyDescent="0.25">
      <c r="N325" s="141"/>
      <c r="AK325" s="105"/>
    </row>
    <row r="326" spans="14:37" x14ac:dyDescent="0.25">
      <c r="N326" s="141"/>
      <c r="AK326" s="105"/>
    </row>
    <row r="327" spans="14:37" x14ac:dyDescent="0.25">
      <c r="N327" s="141"/>
      <c r="AK327" s="105"/>
    </row>
    <row r="328" spans="14:37" x14ac:dyDescent="0.25">
      <c r="N328" s="141"/>
      <c r="AK328" s="105"/>
    </row>
    <row r="329" spans="14:37" x14ac:dyDescent="0.25">
      <c r="N329" s="141"/>
      <c r="AK329" s="105"/>
    </row>
    <row r="330" spans="14:37" x14ac:dyDescent="0.25">
      <c r="N330" s="141"/>
      <c r="AK330" s="105"/>
    </row>
    <row r="331" spans="14:37" x14ac:dyDescent="0.25">
      <c r="N331" s="141"/>
      <c r="AK331" s="105"/>
    </row>
    <row r="332" spans="14:37" x14ac:dyDescent="0.25">
      <c r="N332" s="141"/>
      <c r="AK332" s="105"/>
    </row>
    <row r="333" spans="14:37" x14ac:dyDescent="0.25">
      <c r="N333" s="141"/>
      <c r="AK333" s="105"/>
    </row>
    <row r="334" spans="14:37" x14ac:dyDescent="0.25">
      <c r="N334" s="141"/>
      <c r="AK334" s="105"/>
    </row>
    <row r="335" spans="14:37" x14ac:dyDescent="0.25">
      <c r="N335" s="141"/>
      <c r="AK335" s="105"/>
    </row>
    <row r="336" spans="14:37" x14ac:dyDescent="0.25">
      <c r="N336" s="141"/>
      <c r="AK336" s="105"/>
    </row>
    <row r="337" spans="14:37" x14ac:dyDescent="0.25">
      <c r="N337" s="141"/>
      <c r="AK337" s="105"/>
    </row>
    <row r="338" spans="14:37" x14ac:dyDescent="0.25">
      <c r="N338" s="141"/>
      <c r="AK338" s="105"/>
    </row>
    <row r="339" spans="14:37" x14ac:dyDescent="0.25">
      <c r="N339" s="141"/>
      <c r="AK339" s="105"/>
    </row>
    <row r="340" spans="14:37" x14ac:dyDescent="0.25">
      <c r="N340" s="141"/>
      <c r="AK340" s="105"/>
    </row>
    <row r="341" spans="14:37" x14ac:dyDescent="0.25">
      <c r="N341" s="141"/>
      <c r="AK341" s="105"/>
    </row>
    <row r="342" spans="14:37" x14ac:dyDescent="0.25">
      <c r="N342" s="141"/>
      <c r="AK342" s="105"/>
    </row>
    <row r="343" spans="14:37" x14ac:dyDescent="0.25">
      <c r="N343" s="141"/>
      <c r="AK343" s="105"/>
    </row>
    <row r="344" spans="14:37" x14ac:dyDescent="0.25">
      <c r="N344" s="141"/>
      <c r="AK344" s="105"/>
    </row>
    <row r="345" spans="14:37" x14ac:dyDescent="0.25">
      <c r="N345" s="141"/>
      <c r="AK345" s="105"/>
    </row>
    <row r="346" spans="14:37" x14ac:dyDescent="0.25">
      <c r="N346" s="141"/>
      <c r="AK346" s="105"/>
    </row>
    <row r="347" spans="14:37" x14ac:dyDescent="0.25">
      <c r="N347" s="141"/>
      <c r="AK347" s="105"/>
    </row>
    <row r="348" spans="14:37" x14ac:dyDescent="0.25">
      <c r="N348" s="141"/>
      <c r="AK348" s="105"/>
    </row>
    <row r="349" spans="14:37" x14ac:dyDescent="0.25">
      <c r="N349" s="141"/>
      <c r="AK349" s="105"/>
    </row>
    <row r="350" spans="14:37" x14ac:dyDescent="0.25">
      <c r="N350" s="141"/>
      <c r="AK350" s="105"/>
    </row>
    <row r="351" spans="14:37" x14ac:dyDescent="0.25">
      <c r="N351" s="141"/>
      <c r="AK351" s="105"/>
    </row>
    <row r="352" spans="14:37" x14ac:dyDescent="0.25">
      <c r="N352" s="141"/>
      <c r="AK352" s="105"/>
    </row>
    <row r="353" spans="14:37" x14ac:dyDescent="0.25">
      <c r="N353" s="141"/>
      <c r="AK353" s="105"/>
    </row>
    <row r="354" spans="14:37" x14ac:dyDescent="0.25">
      <c r="N354" s="141"/>
      <c r="AK354" s="105"/>
    </row>
    <row r="355" spans="14:37" x14ac:dyDescent="0.25">
      <c r="N355" s="141"/>
      <c r="AK355" s="105"/>
    </row>
    <row r="356" spans="14:37" x14ac:dyDescent="0.25">
      <c r="N356" s="141"/>
      <c r="AK356" s="105"/>
    </row>
    <row r="357" spans="14:37" x14ac:dyDescent="0.25">
      <c r="N357" s="141"/>
      <c r="AK357" s="105"/>
    </row>
    <row r="358" spans="14:37" x14ac:dyDescent="0.25">
      <c r="N358" s="141"/>
      <c r="AK358" s="105"/>
    </row>
    <row r="359" spans="14:37" x14ac:dyDescent="0.25">
      <c r="N359" s="141"/>
      <c r="AK359" s="105"/>
    </row>
    <row r="360" spans="14:37" x14ac:dyDescent="0.25">
      <c r="N360" s="141"/>
      <c r="AK360" s="105"/>
    </row>
    <row r="361" spans="14:37" x14ac:dyDescent="0.25">
      <c r="N361" s="141"/>
      <c r="AK361" s="105"/>
    </row>
    <row r="362" spans="14:37" x14ac:dyDescent="0.25">
      <c r="N362" s="141"/>
      <c r="AK362" s="105"/>
    </row>
    <row r="363" spans="14:37" x14ac:dyDescent="0.25">
      <c r="N363" s="141"/>
      <c r="AK363" s="105"/>
    </row>
    <row r="364" spans="14:37" x14ac:dyDescent="0.25">
      <c r="N364" s="141"/>
      <c r="AK364" s="105"/>
    </row>
    <row r="365" spans="14:37" x14ac:dyDescent="0.25">
      <c r="N365" s="141"/>
      <c r="AK365" s="105"/>
    </row>
    <row r="366" spans="14:37" x14ac:dyDescent="0.25">
      <c r="N366" s="141"/>
      <c r="AK366" s="105"/>
    </row>
    <row r="367" spans="14:37" x14ac:dyDescent="0.25">
      <c r="N367" s="141"/>
      <c r="AK367" s="105"/>
    </row>
    <row r="368" spans="14:37" x14ac:dyDescent="0.25">
      <c r="N368" s="141"/>
      <c r="AK368" s="105"/>
    </row>
    <row r="369" spans="14:37" x14ac:dyDescent="0.25">
      <c r="N369" s="141"/>
      <c r="AK369" s="105"/>
    </row>
    <row r="370" spans="14:37" x14ac:dyDescent="0.25">
      <c r="N370" s="141"/>
      <c r="AK370" s="105"/>
    </row>
    <row r="371" spans="14:37" x14ac:dyDescent="0.25">
      <c r="N371" s="141"/>
      <c r="AK371" s="105"/>
    </row>
    <row r="372" spans="14:37" x14ac:dyDescent="0.25">
      <c r="N372" s="141"/>
      <c r="AK372" s="105"/>
    </row>
    <row r="373" spans="14:37" x14ac:dyDescent="0.25">
      <c r="N373" s="141"/>
      <c r="AK373" s="105"/>
    </row>
    <row r="374" spans="14:37" x14ac:dyDescent="0.25">
      <c r="N374" s="141"/>
      <c r="AK374" s="105"/>
    </row>
    <row r="375" spans="14:37" x14ac:dyDescent="0.25">
      <c r="N375" s="141"/>
      <c r="AK375" s="105"/>
    </row>
    <row r="376" spans="14:37" x14ac:dyDescent="0.25">
      <c r="N376" s="141"/>
      <c r="AK376" s="105"/>
    </row>
    <row r="377" spans="14:37" x14ac:dyDescent="0.25">
      <c r="N377" s="141"/>
      <c r="AK377" s="105"/>
    </row>
    <row r="378" spans="14:37" x14ac:dyDescent="0.25">
      <c r="N378" s="141"/>
      <c r="AK378" s="105"/>
    </row>
    <row r="379" spans="14:37" x14ac:dyDescent="0.25">
      <c r="N379" s="141"/>
      <c r="AK379" s="105"/>
    </row>
    <row r="380" spans="14:37" x14ac:dyDescent="0.25">
      <c r="N380" s="141"/>
      <c r="AK380" s="105"/>
    </row>
    <row r="381" spans="14:37" x14ac:dyDescent="0.25">
      <c r="N381" s="141"/>
      <c r="AK381" s="105"/>
    </row>
    <row r="382" spans="14:37" x14ac:dyDescent="0.25">
      <c r="N382" s="141"/>
      <c r="AK382" s="105"/>
    </row>
    <row r="383" spans="14:37" x14ac:dyDescent="0.25">
      <c r="N383" s="141"/>
      <c r="AK383" s="105"/>
    </row>
    <row r="384" spans="14:37" x14ac:dyDescent="0.25">
      <c r="N384" s="141"/>
      <c r="AK384" s="105"/>
    </row>
    <row r="385" spans="14:37" x14ac:dyDescent="0.25">
      <c r="N385" s="141"/>
      <c r="AK385" s="105"/>
    </row>
    <row r="386" spans="14:37" x14ac:dyDescent="0.25">
      <c r="N386" s="141"/>
      <c r="AK386" s="105"/>
    </row>
    <row r="387" spans="14:37" x14ac:dyDescent="0.25">
      <c r="N387" s="141"/>
      <c r="AK387" s="105"/>
    </row>
    <row r="388" spans="14:37" x14ac:dyDescent="0.25">
      <c r="N388" s="141"/>
      <c r="AK388" s="105"/>
    </row>
    <row r="389" spans="14:37" x14ac:dyDescent="0.25">
      <c r="N389" s="141"/>
      <c r="AK389" s="105"/>
    </row>
    <row r="390" spans="14:37" x14ac:dyDescent="0.25">
      <c r="N390" s="141"/>
      <c r="AK390" s="105"/>
    </row>
    <row r="391" spans="14:37" x14ac:dyDescent="0.25">
      <c r="N391" s="141"/>
      <c r="AK391" s="105"/>
    </row>
    <row r="392" spans="14:37" x14ac:dyDescent="0.25">
      <c r="N392" s="141"/>
      <c r="AK392" s="105"/>
    </row>
    <row r="393" spans="14:37" x14ac:dyDescent="0.25">
      <c r="N393" s="141"/>
      <c r="AK393" s="105"/>
    </row>
    <row r="394" spans="14:37" x14ac:dyDescent="0.25">
      <c r="N394" s="141"/>
      <c r="AK394" s="105"/>
    </row>
    <row r="395" spans="14:37" x14ac:dyDescent="0.25">
      <c r="N395" s="141"/>
      <c r="AK395" s="105"/>
    </row>
    <row r="396" spans="14:37" x14ac:dyDescent="0.25">
      <c r="N396" s="141"/>
      <c r="AK396" s="105"/>
    </row>
    <row r="397" spans="14:37" x14ac:dyDescent="0.25">
      <c r="N397" s="141"/>
      <c r="AK397" s="105"/>
    </row>
    <row r="398" spans="14:37" x14ac:dyDescent="0.25">
      <c r="N398" s="141"/>
      <c r="AK398" s="105"/>
    </row>
    <row r="399" spans="14:37" x14ac:dyDescent="0.25">
      <c r="N399" s="141"/>
      <c r="AK399" s="105"/>
    </row>
    <row r="400" spans="14:37" x14ac:dyDescent="0.25">
      <c r="N400" s="141"/>
      <c r="AK400" s="105"/>
    </row>
    <row r="401" spans="14:37" x14ac:dyDescent="0.25">
      <c r="N401" s="141"/>
      <c r="AK401" s="105"/>
    </row>
    <row r="402" spans="14:37" x14ac:dyDescent="0.25">
      <c r="N402" s="141"/>
      <c r="AK402" s="105"/>
    </row>
    <row r="403" spans="14:37" x14ac:dyDescent="0.25">
      <c r="N403" s="141"/>
      <c r="AK403" s="105"/>
    </row>
    <row r="404" spans="14:37" x14ac:dyDescent="0.25">
      <c r="N404" s="141"/>
      <c r="AK404" s="105"/>
    </row>
    <row r="405" spans="14:37" x14ac:dyDescent="0.25">
      <c r="N405" s="141"/>
      <c r="AK405" s="105"/>
    </row>
    <row r="406" spans="14:37" x14ac:dyDescent="0.25">
      <c r="N406" s="141"/>
      <c r="AK406" s="105"/>
    </row>
    <row r="407" spans="14:37" x14ac:dyDescent="0.25">
      <c r="N407" s="141"/>
      <c r="AK407" s="105"/>
    </row>
    <row r="408" spans="14:37" x14ac:dyDescent="0.25">
      <c r="N408" s="141"/>
      <c r="AK408" s="105"/>
    </row>
    <row r="409" spans="14:37" x14ac:dyDescent="0.25">
      <c r="N409" s="141"/>
      <c r="AK409" s="105"/>
    </row>
    <row r="410" spans="14:37" x14ac:dyDescent="0.25">
      <c r="N410" s="141"/>
      <c r="AK410" s="105"/>
    </row>
    <row r="411" spans="14:37" x14ac:dyDescent="0.25">
      <c r="N411" s="141"/>
      <c r="AK411" s="105"/>
    </row>
    <row r="412" spans="14:37" x14ac:dyDescent="0.25">
      <c r="N412" s="141"/>
      <c r="AK412" s="105"/>
    </row>
    <row r="413" spans="14:37" x14ac:dyDescent="0.25">
      <c r="N413" s="141"/>
      <c r="AK413" s="105"/>
    </row>
    <row r="414" spans="14:37" x14ac:dyDescent="0.25">
      <c r="N414" s="141"/>
      <c r="AK414" s="105"/>
    </row>
    <row r="415" spans="14:37" x14ac:dyDescent="0.25">
      <c r="N415" s="141"/>
      <c r="AK415" s="105"/>
    </row>
    <row r="416" spans="14:37" x14ac:dyDescent="0.25">
      <c r="N416" s="141"/>
      <c r="AK416" s="105"/>
    </row>
    <row r="417" spans="14:37" x14ac:dyDescent="0.25">
      <c r="N417" s="141"/>
      <c r="AK417" s="105"/>
    </row>
    <row r="418" spans="14:37" x14ac:dyDescent="0.25">
      <c r="N418" s="141"/>
      <c r="AK418" s="105"/>
    </row>
    <row r="419" spans="14:37" x14ac:dyDescent="0.25">
      <c r="N419" s="141"/>
      <c r="AK419" s="105"/>
    </row>
    <row r="420" spans="14:37" x14ac:dyDescent="0.25">
      <c r="N420" s="141"/>
      <c r="AK420" s="105"/>
    </row>
    <row r="421" spans="14:37" x14ac:dyDescent="0.25">
      <c r="N421" s="141"/>
      <c r="AK421" s="105"/>
    </row>
    <row r="422" spans="14:37" x14ac:dyDescent="0.25">
      <c r="N422" s="141"/>
      <c r="AK422" s="105"/>
    </row>
    <row r="423" spans="14:37" x14ac:dyDescent="0.25">
      <c r="AK423" s="105"/>
    </row>
    <row r="424" spans="14:37" x14ac:dyDescent="0.25">
      <c r="AK424" s="105"/>
    </row>
    <row r="425" spans="14:37" x14ac:dyDescent="0.25">
      <c r="AK425" s="105"/>
    </row>
    <row r="426" spans="14:37" x14ac:dyDescent="0.25">
      <c r="AK426" s="105"/>
    </row>
    <row r="427" spans="14:37" x14ac:dyDescent="0.25">
      <c r="AK427" s="105"/>
    </row>
    <row r="428" spans="14:37" x14ac:dyDescent="0.25">
      <c r="AK428" s="105"/>
    </row>
    <row r="429" spans="14:37" x14ac:dyDescent="0.25">
      <c r="AK429" s="105"/>
    </row>
    <row r="430" spans="14:37" x14ac:dyDescent="0.25">
      <c r="AK430" s="105"/>
    </row>
    <row r="431" spans="14:37" x14ac:dyDescent="0.25">
      <c r="AK431" s="105"/>
    </row>
    <row r="432" spans="14:37" x14ac:dyDescent="0.25">
      <c r="AK432" s="105"/>
    </row>
    <row r="433" spans="37:37" x14ac:dyDescent="0.25">
      <c r="AK433" s="105"/>
    </row>
    <row r="434" spans="37:37" x14ac:dyDescent="0.25">
      <c r="AK434" s="105"/>
    </row>
    <row r="435" spans="37:37" x14ac:dyDescent="0.25">
      <c r="AK435" s="105"/>
    </row>
    <row r="436" spans="37:37" x14ac:dyDescent="0.25">
      <c r="AK436" s="105"/>
    </row>
    <row r="437" spans="37:37" x14ac:dyDescent="0.25">
      <c r="AK437" s="105"/>
    </row>
    <row r="438" spans="37:37" x14ac:dyDescent="0.25">
      <c r="AK438" s="105"/>
    </row>
    <row r="439" spans="37:37" x14ac:dyDescent="0.25">
      <c r="AK439" s="105"/>
    </row>
    <row r="440" spans="37:37" x14ac:dyDescent="0.25">
      <c r="AK440" s="105"/>
    </row>
    <row r="441" spans="37:37" x14ac:dyDescent="0.25">
      <c r="AK441" s="105"/>
    </row>
    <row r="442" spans="37:37" x14ac:dyDescent="0.25">
      <c r="AK442" s="105"/>
    </row>
    <row r="443" spans="37:37" x14ac:dyDescent="0.25">
      <c r="AK443" s="105"/>
    </row>
    <row r="444" spans="37:37" x14ac:dyDescent="0.25">
      <c r="AK444" s="105"/>
    </row>
    <row r="445" spans="37:37" x14ac:dyDescent="0.25">
      <c r="AK445" s="105"/>
    </row>
    <row r="446" spans="37:37" x14ac:dyDescent="0.25">
      <c r="AK446" s="105"/>
    </row>
    <row r="447" spans="37:37" x14ac:dyDescent="0.25">
      <c r="AK447" s="105"/>
    </row>
    <row r="448" spans="37:37" x14ac:dyDescent="0.25">
      <c r="AK448" s="105"/>
    </row>
    <row r="449" spans="37:37" x14ac:dyDescent="0.25">
      <c r="AK449" s="105"/>
    </row>
    <row r="450" spans="37:37" x14ac:dyDescent="0.25">
      <c r="AK450" s="105"/>
    </row>
    <row r="451" spans="37:37" x14ac:dyDescent="0.25">
      <c r="AK451" s="105"/>
    </row>
    <row r="452" spans="37:37" x14ac:dyDescent="0.25">
      <c r="AK452" s="105"/>
    </row>
    <row r="453" spans="37:37" x14ac:dyDescent="0.25">
      <c r="AK453" s="105"/>
    </row>
    <row r="454" spans="37:37" x14ac:dyDescent="0.25">
      <c r="AK454" s="105"/>
    </row>
    <row r="455" spans="37:37" x14ac:dyDescent="0.25">
      <c r="AK455" s="105"/>
    </row>
    <row r="456" spans="37:37" x14ac:dyDescent="0.25">
      <c r="AK456" s="105"/>
    </row>
    <row r="457" spans="37:37" x14ac:dyDescent="0.25">
      <c r="AK457" s="105"/>
    </row>
    <row r="458" spans="37:37" x14ac:dyDescent="0.25">
      <c r="AK458" s="105"/>
    </row>
    <row r="459" spans="37:37" x14ac:dyDescent="0.25">
      <c r="AK459" s="105"/>
    </row>
    <row r="460" spans="37:37" x14ac:dyDescent="0.25">
      <c r="AK460" s="105"/>
    </row>
    <row r="461" spans="37:37" x14ac:dyDescent="0.25">
      <c r="AK461" s="105"/>
    </row>
    <row r="462" spans="37:37" x14ac:dyDescent="0.25">
      <c r="AK462" s="105"/>
    </row>
    <row r="463" spans="37:37" x14ac:dyDescent="0.25">
      <c r="AK463" s="105"/>
    </row>
    <row r="464" spans="37:37" x14ac:dyDescent="0.25">
      <c r="AK464" s="105"/>
    </row>
    <row r="465" spans="37:37" x14ac:dyDescent="0.25">
      <c r="AK465" s="105"/>
    </row>
    <row r="466" spans="37:37" x14ac:dyDescent="0.25">
      <c r="AK466" s="105"/>
    </row>
    <row r="467" spans="37:37" x14ac:dyDescent="0.25">
      <c r="AK467" s="105"/>
    </row>
    <row r="468" spans="37:37" x14ac:dyDescent="0.25">
      <c r="AK468" s="105"/>
    </row>
    <row r="469" spans="37:37" x14ac:dyDescent="0.25">
      <c r="AK469" s="105"/>
    </row>
    <row r="470" spans="37:37" x14ac:dyDescent="0.25">
      <c r="AK470" s="105"/>
    </row>
    <row r="471" spans="37:37" x14ac:dyDescent="0.25">
      <c r="AK471" s="105"/>
    </row>
    <row r="472" spans="37:37" x14ac:dyDescent="0.25">
      <c r="AK472" s="105"/>
    </row>
    <row r="473" spans="37:37" x14ac:dyDescent="0.25">
      <c r="AK473" s="105"/>
    </row>
    <row r="474" spans="37:37" x14ac:dyDescent="0.25">
      <c r="AK474" s="105"/>
    </row>
    <row r="475" spans="37:37" x14ac:dyDescent="0.25">
      <c r="AK475" s="105"/>
    </row>
    <row r="476" spans="37:37" x14ac:dyDescent="0.25">
      <c r="AK476" s="105"/>
    </row>
    <row r="477" spans="37:37" x14ac:dyDescent="0.25">
      <c r="AK477" s="105"/>
    </row>
    <row r="478" spans="37:37" x14ac:dyDescent="0.25">
      <c r="AK478" s="105"/>
    </row>
    <row r="479" spans="37:37" x14ac:dyDescent="0.25">
      <c r="AK479" s="105"/>
    </row>
    <row r="480" spans="37:37" x14ac:dyDescent="0.25">
      <c r="AK480" s="105"/>
    </row>
    <row r="481" spans="37:37" x14ac:dyDescent="0.25">
      <c r="AK481" s="105"/>
    </row>
    <row r="482" spans="37:37" x14ac:dyDescent="0.25">
      <c r="AK482" s="105"/>
    </row>
    <row r="483" spans="37:37" x14ac:dyDescent="0.25">
      <c r="AK483" s="105"/>
    </row>
    <row r="484" spans="37:37" x14ac:dyDescent="0.25">
      <c r="AK484" s="105"/>
    </row>
    <row r="485" spans="37:37" x14ac:dyDescent="0.25">
      <c r="AK485" s="105"/>
    </row>
    <row r="486" spans="37:37" x14ac:dyDescent="0.25">
      <c r="AK486" s="105"/>
    </row>
    <row r="487" spans="37:37" x14ac:dyDescent="0.25">
      <c r="AK487" s="105"/>
    </row>
    <row r="488" spans="37:37" x14ac:dyDescent="0.25">
      <c r="AK488" s="105"/>
    </row>
    <row r="489" spans="37:37" x14ac:dyDescent="0.25">
      <c r="AK489" s="105"/>
    </row>
    <row r="490" spans="37:37" x14ac:dyDescent="0.25">
      <c r="AK490" s="105"/>
    </row>
    <row r="491" spans="37:37" x14ac:dyDescent="0.25">
      <c r="AK491" s="105"/>
    </row>
    <row r="492" spans="37:37" x14ac:dyDescent="0.25">
      <c r="AK492" s="105"/>
    </row>
    <row r="493" spans="37:37" x14ac:dyDescent="0.25">
      <c r="AK493" s="105"/>
    </row>
    <row r="494" spans="37:37" x14ac:dyDescent="0.25">
      <c r="AK494" s="105"/>
    </row>
    <row r="495" spans="37:37" x14ac:dyDescent="0.25">
      <c r="AK495" s="105"/>
    </row>
    <row r="496" spans="37:37" x14ac:dyDescent="0.25">
      <c r="AK496" s="105"/>
    </row>
    <row r="497" spans="37:37" x14ac:dyDescent="0.25">
      <c r="AK497" s="105"/>
    </row>
    <row r="498" spans="37:37" x14ac:dyDescent="0.25">
      <c r="AK498" s="105"/>
    </row>
    <row r="499" spans="37:37" x14ac:dyDescent="0.25">
      <c r="AK499" s="105"/>
    </row>
    <row r="500" spans="37:37" x14ac:dyDescent="0.25">
      <c r="AK500" s="105"/>
    </row>
    <row r="501" spans="37:37" x14ac:dyDescent="0.25">
      <c r="AK501" s="105"/>
    </row>
    <row r="502" spans="37:37" x14ac:dyDescent="0.25">
      <c r="AK502" s="105"/>
    </row>
    <row r="503" spans="37:37" x14ac:dyDescent="0.25">
      <c r="AK503" s="105"/>
    </row>
    <row r="504" spans="37:37" x14ac:dyDescent="0.25">
      <c r="AK504" s="105"/>
    </row>
    <row r="505" spans="37:37" x14ac:dyDescent="0.25">
      <c r="AK505" s="105"/>
    </row>
    <row r="506" spans="37:37" x14ac:dyDescent="0.25">
      <c r="AK506" s="105"/>
    </row>
    <row r="507" spans="37:37" x14ac:dyDescent="0.25">
      <c r="AK507" s="105"/>
    </row>
    <row r="508" spans="37:37" x14ac:dyDescent="0.25">
      <c r="AK508" s="105"/>
    </row>
    <row r="509" spans="37:37" x14ac:dyDescent="0.25">
      <c r="AK509" s="105"/>
    </row>
    <row r="510" spans="37:37" x14ac:dyDescent="0.25">
      <c r="AK510" s="105"/>
    </row>
    <row r="511" spans="37:37" x14ac:dyDescent="0.25">
      <c r="AK511" s="105"/>
    </row>
    <row r="512" spans="37:37" x14ac:dyDescent="0.25">
      <c r="AK512" s="105"/>
    </row>
    <row r="513" spans="37:37" x14ac:dyDescent="0.25">
      <c r="AK513" s="105"/>
    </row>
    <row r="514" spans="37:37" x14ac:dyDescent="0.25">
      <c r="AK514" s="105"/>
    </row>
    <row r="515" spans="37:37" x14ac:dyDescent="0.25">
      <c r="AK515" s="105"/>
    </row>
    <row r="516" spans="37:37" x14ac:dyDescent="0.25">
      <c r="AK516" s="105"/>
    </row>
    <row r="517" spans="37:37" x14ac:dyDescent="0.25">
      <c r="AK517" s="105"/>
    </row>
    <row r="518" spans="37:37" x14ac:dyDescent="0.25">
      <c r="AK518" s="105"/>
    </row>
    <row r="519" spans="37:37" x14ac:dyDescent="0.25">
      <c r="AK519" s="105"/>
    </row>
    <row r="520" spans="37:37" x14ac:dyDescent="0.25">
      <c r="AK520" s="105"/>
    </row>
    <row r="521" spans="37:37" x14ac:dyDescent="0.25">
      <c r="AK521" s="105"/>
    </row>
    <row r="522" spans="37:37" x14ac:dyDescent="0.25">
      <c r="AK522" s="105"/>
    </row>
    <row r="523" spans="37:37" x14ac:dyDescent="0.25">
      <c r="AK523" s="105"/>
    </row>
    <row r="524" spans="37:37" x14ac:dyDescent="0.25">
      <c r="AK524" s="105"/>
    </row>
    <row r="525" spans="37:37" s="107" customFormat="1" x14ac:dyDescent="0.25">
      <c r="AK525" s="105"/>
    </row>
    <row r="526" spans="37:37" x14ac:dyDescent="0.25">
      <c r="AK526" s="105"/>
    </row>
    <row r="527" spans="37:37" x14ac:dyDescent="0.25">
      <c r="AK527" s="105"/>
    </row>
    <row r="528" spans="37:37" x14ac:dyDescent="0.25">
      <c r="AK528" s="105"/>
    </row>
    <row r="529" spans="37:37" x14ac:dyDescent="0.25">
      <c r="AK529" s="105"/>
    </row>
    <row r="530" spans="37:37" x14ac:dyDescent="0.25">
      <c r="AK530" s="105"/>
    </row>
    <row r="531" spans="37:37" x14ac:dyDescent="0.25">
      <c r="AK531" s="105"/>
    </row>
    <row r="532" spans="37:37" x14ac:dyDescent="0.25">
      <c r="AK532" s="105"/>
    </row>
    <row r="533" spans="37:37" x14ac:dyDescent="0.25">
      <c r="AK533" s="105"/>
    </row>
    <row r="534" spans="37:37" x14ac:dyDescent="0.25">
      <c r="AK534" s="105"/>
    </row>
    <row r="535" spans="37:37" x14ac:dyDescent="0.25">
      <c r="AK535" s="105"/>
    </row>
    <row r="536" spans="37:37" x14ac:dyDescent="0.25">
      <c r="AK536" s="105"/>
    </row>
    <row r="537" spans="37:37" x14ac:dyDescent="0.25">
      <c r="AK537" s="105"/>
    </row>
    <row r="538" spans="37:37" x14ac:dyDescent="0.25">
      <c r="AK538" s="105"/>
    </row>
    <row r="539" spans="37:37" x14ac:dyDescent="0.25">
      <c r="AK539" s="105"/>
    </row>
    <row r="540" spans="37:37" x14ac:dyDescent="0.25">
      <c r="AK540" s="105"/>
    </row>
    <row r="541" spans="37:37" x14ac:dyDescent="0.25">
      <c r="AK541" s="105"/>
    </row>
    <row r="542" spans="37:37" x14ac:dyDescent="0.25">
      <c r="AK542" s="105"/>
    </row>
    <row r="543" spans="37:37" x14ac:dyDescent="0.25">
      <c r="AK543" s="105"/>
    </row>
    <row r="544" spans="37:37" x14ac:dyDescent="0.25">
      <c r="AK544" s="105"/>
    </row>
    <row r="545" spans="37:37" x14ac:dyDescent="0.25">
      <c r="AK545" s="105"/>
    </row>
    <row r="546" spans="37:37" x14ac:dyDescent="0.25">
      <c r="AK546" s="105"/>
    </row>
    <row r="547" spans="37:37" x14ac:dyDescent="0.25">
      <c r="AK547" s="105"/>
    </row>
    <row r="548" spans="37:37" x14ac:dyDescent="0.25">
      <c r="AK548" s="105"/>
    </row>
    <row r="549" spans="37:37" x14ac:dyDescent="0.25">
      <c r="AK549" s="105"/>
    </row>
    <row r="550" spans="37:37" x14ac:dyDescent="0.25">
      <c r="AK550" s="105"/>
    </row>
    <row r="551" spans="37:37" x14ac:dyDescent="0.25">
      <c r="AK551" s="105"/>
    </row>
    <row r="552" spans="37:37" x14ac:dyDescent="0.25">
      <c r="AK552" s="105"/>
    </row>
    <row r="553" spans="37:37" x14ac:dyDescent="0.25">
      <c r="AK553" s="105"/>
    </row>
    <row r="554" spans="37:37" x14ac:dyDescent="0.25">
      <c r="AK554" s="105"/>
    </row>
    <row r="555" spans="37:37" x14ac:dyDescent="0.25">
      <c r="AK555" s="105"/>
    </row>
    <row r="556" spans="37:37" x14ac:dyDescent="0.25">
      <c r="AK556" s="105"/>
    </row>
    <row r="557" spans="37:37" x14ac:dyDescent="0.25">
      <c r="AK557" s="105"/>
    </row>
    <row r="558" spans="37:37" x14ac:dyDescent="0.25">
      <c r="AK558" s="105"/>
    </row>
    <row r="559" spans="37:37" x14ac:dyDescent="0.25">
      <c r="AK559" s="105"/>
    </row>
    <row r="560" spans="37:37" x14ac:dyDescent="0.25">
      <c r="AK560" s="105"/>
    </row>
    <row r="561" spans="21:37" x14ac:dyDescent="0.25">
      <c r="AK561" s="105"/>
    </row>
    <row r="562" spans="21:37" x14ac:dyDescent="0.25">
      <c r="AK562" s="105"/>
    </row>
    <row r="563" spans="21:37" x14ac:dyDescent="0.25">
      <c r="AK563" s="105"/>
    </row>
    <row r="564" spans="21:37" x14ac:dyDescent="0.25">
      <c r="AK564" s="105"/>
    </row>
    <row r="565" spans="21:37" x14ac:dyDescent="0.25">
      <c r="AK565" s="105"/>
    </row>
    <row r="566" spans="21:37" x14ac:dyDescent="0.25">
      <c r="AK566" s="105"/>
    </row>
    <row r="567" spans="21:37" x14ac:dyDescent="0.25">
      <c r="AK567" s="105"/>
    </row>
    <row r="569" spans="21:37" x14ac:dyDescent="0.25">
      <c r="U569" s="106"/>
      <c r="V569" s="108"/>
      <c r="AJ569" s="108"/>
    </row>
    <row r="570" spans="21:37" x14ac:dyDescent="0.25">
      <c r="U570" s="106"/>
      <c r="V570" s="108"/>
      <c r="AJ570" s="108"/>
    </row>
  </sheetData>
  <sheetProtection algorithmName="SHA-512" hashValue="9sIKOHFL+6UB7+jNTKSCIHpsDRvmd0S9LaAtBg14HsLotCqufLowtqWlJBXo3QOJFtgiUtSb+EjLKZh7UJqmXg==" saltValue="UvSFREY2/UYvw7SDR4Gwng==" spinCount="100000" sheet="1" objects="1" scenarios="1" selectLockedCells="1" selectUnlockedCells="1"/>
  <pageMargins left="0.7" right="0.7" top="0.75" bottom="0.75" header="0.51180555555555496" footer="0.51180555555555496"/>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Orientation TEPOS</vt:lpstr>
      <vt:lpstr>Résultats</vt:lpstr>
      <vt:lpstr>Données</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Michel MAYA</cp:lastModifiedBy>
  <cp:revision>1</cp:revision>
  <cp:lastPrinted>2023-10-06T16:13:04Z</cp:lastPrinted>
  <dcterms:created xsi:type="dcterms:W3CDTF">2023-09-12T11:31:47Z</dcterms:created>
  <dcterms:modified xsi:type="dcterms:W3CDTF">2023-11-22T18:22:06Z</dcterms:modified>
  <dc:language>fr-FR</dc:language>
</cp:coreProperties>
</file>